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90" windowHeight="11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'Sheet1'!$B$1:$AB$260</definedName>
  </definedNames>
  <calcPr fullCalcOnLoad="1"/>
</workbook>
</file>

<file path=xl/comments1.xml><?xml version="1.0" encoding="utf-8"?>
<comments xmlns="http://schemas.openxmlformats.org/spreadsheetml/2006/main">
  <authors>
    <author>Win</author>
  </authors>
  <commentList>
    <comment ref="L213" authorId="0">
      <text>
        <r>
          <rPr>
            <b/>
            <sz val="9"/>
            <rFont val="Tahoma"/>
            <family val="2"/>
          </rPr>
          <t>Win: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<sst xmlns="http://schemas.openxmlformats.org/spreadsheetml/2006/main" count="801" uniqueCount="291">
  <si>
    <t>A 01</t>
  </si>
  <si>
    <t>1-bedroom</t>
  </si>
  <si>
    <t>A 02</t>
  </si>
  <si>
    <t>studio</t>
  </si>
  <si>
    <t>A 03</t>
  </si>
  <si>
    <t>A 04</t>
  </si>
  <si>
    <t>2-bedroom</t>
  </si>
  <si>
    <t>B 01</t>
  </si>
  <si>
    <t>B 02</t>
  </si>
  <si>
    <t>B 03</t>
  </si>
  <si>
    <t>B 04</t>
  </si>
  <si>
    <t>B 05</t>
  </si>
  <si>
    <t>B 06</t>
  </si>
  <si>
    <t>B 07</t>
  </si>
  <si>
    <t>B 08</t>
  </si>
  <si>
    <t>B 09</t>
  </si>
  <si>
    <t>B 10</t>
  </si>
  <si>
    <t>B 11</t>
  </si>
  <si>
    <t>B 12</t>
  </si>
  <si>
    <t>B 13</t>
  </si>
  <si>
    <t>B 14</t>
  </si>
  <si>
    <t>B 15</t>
  </si>
  <si>
    <t>B 16</t>
  </si>
  <si>
    <t>B 17</t>
  </si>
  <si>
    <t>B 18</t>
  </si>
  <si>
    <t>B 19</t>
  </si>
  <si>
    <t>B 20</t>
  </si>
  <si>
    <t>C 03</t>
  </si>
  <si>
    <t>C 04</t>
  </si>
  <si>
    <t>C 05</t>
  </si>
  <si>
    <t>C 06</t>
  </si>
  <si>
    <t>C 07</t>
  </si>
  <si>
    <t>C 08</t>
  </si>
  <si>
    <t>C 09</t>
  </si>
  <si>
    <t>C 10</t>
  </si>
  <si>
    <t>C 11</t>
  </si>
  <si>
    <t>C 12</t>
  </si>
  <si>
    <t>C 13</t>
  </si>
  <si>
    <t>C 14</t>
  </si>
  <si>
    <t>C 15</t>
  </si>
  <si>
    <t>C 16</t>
  </si>
  <si>
    <t>C 17</t>
  </si>
  <si>
    <t>C 18</t>
  </si>
  <si>
    <t>C 19</t>
  </si>
  <si>
    <t>C 20</t>
  </si>
  <si>
    <t>C 21</t>
  </si>
  <si>
    <t>D 01</t>
  </si>
  <si>
    <t>1-bedroom+</t>
  </si>
  <si>
    <t>D 02</t>
  </si>
  <si>
    <t>D 03</t>
  </si>
  <si>
    <t>D 04</t>
  </si>
  <si>
    <t>D 05</t>
  </si>
  <si>
    <t>D 06</t>
  </si>
  <si>
    <t>D 07</t>
  </si>
  <si>
    <t>D 08</t>
  </si>
  <si>
    <t>D 09</t>
  </si>
  <si>
    <t>D 10</t>
  </si>
  <si>
    <t>D 11</t>
  </si>
  <si>
    <t>D 12</t>
  </si>
  <si>
    <t>D 13</t>
  </si>
  <si>
    <t>D 14</t>
  </si>
  <si>
    <t>D 15</t>
  </si>
  <si>
    <t>D 16</t>
  </si>
  <si>
    <t>D 17</t>
  </si>
  <si>
    <t>D 18</t>
  </si>
  <si>
    <t>D 19</t>
  </si>
  <si>
    <t>D 20</t>
  </si>
  <si>
    <t>D 21</t>
  </si>
  <si>
    <t>D 22</t>
  </si>
  <si>
    <t>D 23</t>
  </si>
  <si>
    <t>D 24</t>
  </si>
  <si>
    <t>D 25</t>
  </si>
  <si>
    <t>D 26</t>
  </si>
  <si>
    <t>D 27</t>
  </si>
  <si>
    <t>D 28</t>
  </si>
  <si>
    <t>D 29</t>
  </si>
  <si>
    <t>E 01</t>
  </si>
  <si>
    <t>E 02</t>
  </si>
  <si>
    <t>E 03</t>
  </si>
  <si>
    <t>E 04</t>
  </si>
  <si>
    <t>E 05</t>
  </si>
  <si>
    <t>E 06</t>
  </si>
  <si>
    <t>E 07</t>
  </si>
  <si>
    <t>E 08</t>
  </si>
  <si>
    <t>E 09</t>
  </si>
  <si>
    <t>E 10</t>
  </si>
  <si>
    <t>E 11</t>
  </si>
  <si>
    <t>E 12</t>
  </si>
  <si>
    <t>E 13</t>
  </si>
  <si>
    <t>E 14</t>
  </si>
  <si>
    <t>E 15</t>
  </si>
  <si>
    <t>E 16</t>
  </si>
  <si>
    <t>E 17</t>
  </si>
  <si>
    <t>E 18</t>
  </si>
  <si>
    <t>E 19</t>
  </si>
  <si>
    <t>E 20</t>
  </si>
  <si>
    <t>E 21</t>
  </si>
  <si>
    <t>F 01</t>
  </si>
  <si>
    <t>F 02</t>
  </si>
  <si>
    <t>F 03</t>
  </si>
  <si>
    <t>F 04</t>
  </si>
  <si>
    <t>F 05</t>
  </si>
  <si>
    <t>F 06</t>
  </si>
  <si>
    <t>F 07</t>
  </si>
  <si>
    <t>F 08</t>
  </si>
  <si>
    <t>F 09</t>
  </si>
  <si>
    <t>F 10</t>
  </si>
  <si>
    <t>F 11</t>
  </si>
  <si>
    <t>F 12</t>
  </si>
  <si>
    <t>F 13</t>
  </si>
  <si>
    <t>F 14</t>
  </si>
  <si>
    <t>F 15</t>
  </si>
  <si>
    <t>F 16</t>
  </si>
  <si>
    <t>F 17</t>
  </si>
  <si>
    <t>F 18</t>
  </si>
  <si>
    <t>F 19</t>
  </si>
  <si>
    <t>F 20</t>
  </si>
  <si>
    <t>F 21</t>
  </si>
  <si>
    <t>F 22</t>
  </si>
  <si>
    <t>F 23</t>
  </si>
  <si>
    <t>F 24</t>
  </si>
  <si>
    <t>F 25</t>
  </si>
  <si>
    <t>F 26</t>
  </si>
  <si>
    <t>F 27</t>
  </si>
  <si>
    <t>F 28</t>
  </si>
  <si>
    <t>F 29</t>
  </si>
  <si>
    <t>G1</t>
  </si>
  <si>
    <t>townhouse</t>
  </si>
  <si>
    <t>G2</t>
  </si>
  <si>
    <t>G3</t>
  </si>
  <si>
    <t>G4</t>
  </si>
  <si>
    <t>H1</t>
  </si>
  <si>
    <t>H2</t>
  </si>
  <si>
    <t>H3</t>
  </si>
  <si>
    <t>H4</t>
  </si>
  <si>
    <t>APARTMENT</t>
  </si>
  <si>
    <t>TYPE</t>
  </si>
  <si>
    <t>LIVING AREA</t>
  </si>
  <si>
    <t>COMMON AREA</t>
  </si>
  <si>
    <t>TOTAL AREA</t>
  </si>
  <si>
    <t>PRICE</t>
  </si>
  <si>
    <t>FLOOR</t>
  </si>
  <si>
    <t>FIRST FLOOR</t>
  </si>
  <si>
    <t xml:space="preserve">SECOND FLOOR </t>
  </si>
  <si>
    <t>THIRD FLOOR</t>
  </si>
  <si>
    <t xml:space="preserve">GROUND FLOOR </t>
  </si>
  <si>
    <t>BUILDING  E</t>
  </si>
  <si>
    <t>reserved</t>
  </si>
  <si>
    <t>sold</t>
  </si>
  <si>
    <t>П/м№1</t>
  </si>
  <si>
    <t>П/м№2</t>
  </si>
  <si>
    <t>П/м№3</t>
  </si>
  <si>
    <t>П/м№4</t>
  </si>
  <si>
    <t>П/м№5</t>
  </si>
  <si>
    <t>П/м№6</t>
  </si>
  <si>
    <t>П/м№7</t>
  </si>
  <si>
    <t>П/м№8</t>
  </si>
  <si>
    <t>П/м№9</t>
  </si>
  <si>
    <t>П/м№10</t>
  </si>
  <si>
    <t>П/м№11</t>
  </si>
  <si>
    <t>П/м№12</t>
  </si>
  <si>
    <t>П/м№13</t>
  </si>
  <si>
    <t>П/м№14</t>
  </si>
  <si>
    <t>П/м№15</t>
  </si>
  <si>
    <t>П/м№16</t>
  </si>
  <si>
    <t>П/м№17</t>
  </si>
  <si>
    <t>П/м№18</t>
  </si>
  <si>
    <t>П/м№19</t>
  </si>
  <si>
    <t>П/м№20</t>
  </si>
  <si>
    <t>П/м№21</t>
  </si>
  <si>
    <t>П/м№22</t>
  </si>
  <si>
    <t>П/м№23</t>
  </si>
  <si>
    <t>П/м№24</t>
  </si>
  <si>
    <t>П/м№25</t>
  </si>
  <si>
    <t>П/м№26</t>
  </si>
  <si>
    <t>П/м№27</t>
  </si>
  <si>
    <t>П/м№28</t>
  </si>
  <si>
    <t>П/м№29</t>
  </si>
  <si>
    <t>П/м№30</t>
  </si>
  <si>
    <t>П/м№31</t>
  </si>
  <si>
    <t>П/м№32</t>
  </si>
  <si>
    <t>П/м№33</t>
  </si>
  <si>
    <t>П/м№34</t>
  </si>
  <si>
    <t>П/м№35</t>
  </si>
  <si>
    <t>П/м№36</t>
  </si>
  <si>
    <t>П/м№37</t>
  </si>
  <si>
    <t>П/м№38</t>
  </si>
  <si>
    <t>П/м№39</t>
  </si>
  <si>
    <t>SOLD</t>
  </si>
  <si>
    <t>AP.№</t>
  </si>
  <si>
    <t>бонус покрив тераса</t>
  </si>
  <si>
    <r>
      <t xml:space="preserve">Price in  </t>
    </r>
    <r>
      <rPr>
        <b/>
        <sz val="10"/>
        <rFont val="Calibri"/>
        <family val="2"/>
      </rPr>
      <t>€</t>
    </r>
  </si>
  <si>
    <t>Price in  $</t>
  </si>
  <si>
    <t>Plan А</t>
  </si>
  <si>
    <t>Plan В</t>
  </si>
  <si>
    <t>Plan  С</t>
  </si>
  <si>
    <t>Plan А/ 35%</t>
  </si>
  <si>
    <t>Plan В/ 60%</t>
  </si>
  <si>
    <t>Plan  С/ 90%</t>
  </si>
  <si>
    <t xml:space="preserve">обединен </t>
  </si>
  <si>
    <t>В03 В04</t>
  </si>
  <si>
    <t>В08 В09</t>
  </si>
  <si>
    <t>В14 В15</t>
  </si>
  <si>
    <t>С03 С04</t>
  </si>
  <si>
    <t>С09 С10</t>
  </si>
  <si>
    <t>С15 С16</t>
  </si>
  <si>
    <t>D04 D05</t>
  </si>
  <si>
    <t>F12 F13</t>
  </si>
  <si>
    <t>F20 F21</t>
  </si>
  <si>
    <t>АКЦИЯ</t>
  </si>
  <si>
    <t>Подземная парковка</t>
  </si>
  <si>
    <t>ЦЕНА</t>
  </si>
  <si>
    <t>План А</t>
  </si>
  <si>
    <t>вид</t>
  </si>
  <si>
    <t>етаж</t>
  </si>
  <si>
    <t>жил. Площ</t>
  </si>
  <si>
    <t>общ. Части</t>
  </si>
  <si>
    <t>общея площ</t>
  </si>
  <si>
    <t>студио</t>
  </si>
  <si>
    <t>партер</t>
  </si>
  <si>
    <t>етаж 1</t>
  </si>
  <si>
    <t>етаж 2</t>
  </si>
  <si>
    <t>сутерен</t>
  </si>
  <si>
    <t>СПА и фитнес</t>
  </si>
  <si>
    <t>ЗДАНИЕ А</t>
  </si>
  <si>
    <t>двухком.</t>
  </si>
  <si>
    <t>етаж 3</t>
  </si>
  <si>
    <t>ЗДАНИЕ С</t>
  </si>
  <si>
    <t>двухком. +</t>
  </si>
  <si>
    <t>ЗДАНИЕ Д</t>
  </si>
  <si>
    <t>ЗДАНИЕ Ф</t>
  </si>
  <si>
    <t>таунхаус</t>
  </si>
  <si>
    <t>ЗДАНИЕ G</t>
  </si>
  <si>
    <r>
      <t xml:space="preserve">Price in  </t>
    </r>
    <r>
      <rPr>
        <b/>
        <sz val="12"/>
        <rFont val="Calibri"/>
        <family val="2"/>
      </rPr>
      <t>€</t>
    </r>
  </si>
  <si>
    <t xml:space="preserve">бронь </t>
  </si>
  <si>
    <t>C 01</t>
  </si>
  <si>
    <t>№</t>
  </si>
  <si>
    <t>ЗДАНИЕ Н</t>
  </si>
  <si>
    <t>3 000 евро депозит</t>
  </si>
  <si>
    <t>Уникальное предложение! ТЕСТ-ЛАЙФ!</t>
  </si>
  <si>
    <t>* Воспользоваться данным предложением Покупатель может после оплаты 40% аванса по договору покупки  недвижимости.</t>
  </si>
  <si>
    <t>Срок подачи заявки - 1 месяц до даты заезда.</t>
  </si>
  <si>
    <t>Трансфер от/до аэропорта также бесплатен.</t>
  </si>
  <si>
    <t>Питание не включено.</t>
  </si>
  <si>
    <t>+</t>
  </si>
  <si>
    <t>Цены от : 57 120 ЕВРО</t>
  </si>
  <si>
    <t>При покупке апартамента в Резиденция "ФЛОРЕС ГАРДЕН"</t>
  </si>
  <si>
    <t>При покупке апартамента в Резиденция    Покупатель получает возможность пригласить своих родных, близких или друзей на 7 дней (6 ночей) проживания в комплексе  БЕСПЛАТНО в любое время года!!!</t>
  </si>
  <si>
    <t xml:space="preserve">двухком. </t>
  </si>
  <si>
    <t>6 квартири по спец. ценe :С06, С11, Д05, Д09, Д14, Ф01</t>
  </si>
  <si>
    <t>СПЕЦПРЕДЛОЖЕНИЕ до 30.03.2013г.</t>
  </si>
  <si>
    <t>Ресторан</t>
  </si>
  <si>
    <t>партер и 1 етаж</t>
  </si>
  <si>
    <t>ПРОДАН</t>
  </si>
  <si>
    <t>Способ оплаты:</t>
  </si>
  <si>
    <t>С 02</t>
  </si>
  <si>
    <t>студия</t>
  </si>
  <si>
    <t>27 .59</t>
  </si>
  <si>
    <t xml:space="preserve">32 .56 </t>
  </si>
  <si>
    <t>этаж</t>
  </si>
  <si>
    <t>этаж 2</t>
  </si>
  <si>
    <t>этаж 1</t>
  </si>
  <si>
    <t>двухкомнатная</t>
  </si>
  <si>
    <t>духкомнатная</t>
  </si>
  <si>
    <t>трехкомнатная</t>
  </si>
  <si>
    <t>ЗДАНИЕ  B</t>
  </si>
  <si>
    <t>двухкомнатная +</t>
  </si>
  <si>
    <t xml:space="preserve">двухкомнатная </t>
  </si>
  <si>
    <t>этаж 3</t>
  </si>
  <si>
    <t>общие</t>
  </si>
  <si>
    <t>Площадь м2</t>
  </si>
  <si>
    <t>жилая площадь</t>
  </si>
  <si>
    <t>І взнос</t>
  </si>
  <si>
    <t>II взнос</t>
  </si>
  <si>
    <t>до 3 месяцев после подписания предв.договора</t>
  </si>
  <si>
    <t>при получении АКТ 16 и/или нот.акта</t>
  </si>
  <si>
    <r>
      <t xml:space="preserve">Price in  </t>
    </r>
    <r>
      <rPr>
        <i/>
        <sz val="10"/>
        <rFont val="Calibri"/>
        <family val="2"/>
      </rPr>
      <t>€</t>
    </r>
  </si>
  <si>
    <t>до 1 месяц от подписания предв.договора</t>
  </si>
  <si>
    <t>АКЦИЯ!!!</t>
  </si>
  <si>
    <t>С05</t>
  </si>
  <si>
    <t xml:space="preserve">Стандартная ЦЕНА </t>
  </si>
  <si>
    <t xml:space="preserve">ЦЕНА в АКЦИИ!! </t>
  </si>
  <si>
    <t>ПЛАН А</t>
  </si>
  <si>
    <t>МЕБЕЛЬ!!!</t>
  </si>
  <si>
    <t>СНИЖЕНА ЦЕНА!</t>
  </si>
  <si>
    <t>План В</t>
  </si>
  <si>
    <t>договоривается</t>
  </si>
  <si>
    <t>договаривается</t>
  </si>
  <si>
    <t>ЛОТ 640</t>
  </si>
  <si>
    <t>обединен, част. Мебель</t>
  </si>
  <si>
    <r>
      <t xml:space="preserve">170 820 </t>
    </r>
    <r>
      <rPr>
        <b/>
        <sz val="18"/>
        <color indexed="10"/>
        <rFont val="Calibri"/>
        <family val="2"/>
      </rPr>
      <t>€</t>
    </r>
    <r>
      <rPr>
        <b/>
        <sz val="18"/>
        <color indexed="10"/>
        <rFont val="Arial"/>
        <family val="2"/>
      </rPr>
      <t xml:space="preserve"> (С09-10-11)</t>
    </r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</si>
</sst>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[$€-2]\ #,##0"/>
    <numFmt numFmtId="181" formatCode="#,##0.00\ [$€-1]"/>
    <numFmt numFmtId="182" formatCode="[$€-2]\ #,##0.00"/>
    <numFmt numFmtId="183" formatCode="[$$-409]#,##0.00"/>
    <numFmt numFmtId="184" formatCode="#,##0\ [$€-1]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name val="Times New Roman"/>
      <family val="1"/>
    </font>
    <font>
      <i/>
      <sz val="10"/>
      <name val="Arial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8"/>
      <color indexed="10"/>
      <name val="Times New Roman"/>
      <family val="1"/>
    </font>
    <font>
      <b/>
      <sz val="14"/>
      <color indexed="60"/>
      <name val="Arial"/>
      <family val="2"/>
    </font>
    <font>
      <b/>
      <sz val="18"/>
      <color indexed="10"/>
      <name val="Arial"/>
      <family val="2"/>
    </font>
    <font>
      <b/>
      <sz val="18"/>
      <color indexed="19"/>
      <name val="Arial"/>
      <family val="2"/>
    </font>
    <font>
      <b/>
      <sz val="18"/>
      <color indexed="10"/>
      <name val="Calibri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Alignment="1">
      <alignment/>
    </xf>
    <xf numFmtId="181" fontId="4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0" fontId="4" fillId="0" borderId="10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15" borderId="20" xfId="0" applyFont="1" applyFill="1" applyBorder="1" applyAlignment="1">
      <alignment/>
    </xf>
    <xf numFmtId="0" fontId="0" fillId="15" borderId="16" xfId="0" applyFont="1" applyFill="1" applyBorder="1" applyAlignment="1">
      <alignment/>
    </xf>
    <xf numFmtId="0" fontId="4" fillId="24" borderId="17" xfId="0" applyFont="1" applyFill="1" applyBorder="1" applyAlignment="1">
      <alignment/>
    </xf>
    <xf numFmtId="0" fontId="4" fillId="10" borderId="17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15" borderId="21" xfId="0" applyFont="1" applyFill="1" applyBorder="1" applyAlignment="1">
      <alignment/>
    </xf>
    <xf numFmtId="0" fontId="4" fillId="15" borderId="17" xfId="0" applyFont="1" applyFill="1" applyBorder="1" applyAlignment="1">
      <alignment/>
    </xf>
    <xf numFmtId="0" fontId="4" fillId="24" borderId="17" xfId="0" applyFont="1" applyFill="1" applyBorder="1" applyAlignment="1">
      <alignment/>
    </xf>
    <xf numFmtId="0" fontId="4" fillId="10" borderId="17" xfId="0" applyFont="1" applyFill="1" applyBorder="1" applyAlignment="1">
      <alignment/>
    </xf>
    <xf numFmtId="0" fontId="4" fillId="15" borderId="17" xfId="0" applyFont="1" applyFill="1" applyBorder="1" applyAlignment="1">
      <alignment/>
    </xf>
    <xf numFmtId="0" fontId="4" fillId="15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4" fillId="25" borderId="21" xfId="0" applyFont="1" applyFill="1" applyBorder="1" applyAlignment="1">
      <alignment/>
    </xf>
    <xf numFmtId="0" fontId="4" fillId="25" borderId="17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4" fillId="11" borderId="21" xfId="0" applyFont="1" applyFill="1" applyBorder="1" applyAlignment="1">
      <alignment/>
    </xf>
    <xf numFmtId="0" fontId="4" fillId="11" borderId="17" xfId="0" applyFont="1" applyFill="1" applyBorder="1" applyAlignment="1">
      <alignment/>
    </xf>
    <xf numFmtId="0" fontId="4" fillId="11" borderId="18" xfId="0" applyFont="1" applyFill="1" applyBorder="1" applyAlignment="1">
      <alignment/>
    </xf>
    <xf numFmtId="0" fontId="0" fillId="0" borderId="24" xfId="0" applyFont="1" applyBorder="1" applyAlignment="1">
      <alignment/>
    </xf>
    <xf numFmtId="0" fontId="4" fillId="11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10" fillId="26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4" fillId="0" borderId="26" xfId="0" applyFont="1" applyBorder="1" applyAlignment="1">
      <alignment/>
    </xf>
    <xf numFmtId="0" fontId="10" fillId="26" borderId="1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1" fillId="0" borderId="12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0" xfId="0" applyFont="1" applyAlignment="1">
      <alignment/>
    </xf>
    <xf numFmtId="0" fontId="10" fillId="11" borderId="27" xfId="0" applyFont="1" applyFill="1" applyBorder="1" applyAlignment="1">
      <alignment/>
    </xf>
    <xf numFmtId="0" fontId="10" fillId="11" borderId="12" xfId="0" applyFont="1" applyFill="1" applyBorder="1" applyAlignment="1">
      <alignment horizontal="center"/>
    </xf>
    <xf numFmtId="4" fontId="10" fillId="11" borderId="12" xfId="0" applyNumberFormat="1" applyFont="1" applyFill="1" applyBorder="1" applyAlignment="1">
      <alignment/>
    </xf>
    <xf numFmtId="2" fontId="10" fillId="11" borderId="12" xfId="0" applyNumberFormat="1" applyFont="1" applyFill="1" applyBorder="1" applyAlignment="1">
      <alignment/>
    </xf>
    <xf numFmtId="180" fontId="5" fillId="11" borderId="12" xfId="0" applyNumberFormat="1" applyFont="1" applyFill="1" applyBorder="1" applyAlignment="1">
      <alignment/>
    </xf>
    <xf numFmtId="0" fontId="10" fillId="24" borderId="27" xfId="0" applyFont="1" applyFill="1" applyBorder="1" applyAlignment="1">
      <alignment/>
    </xf>
    <xf numFmtId="0" fontId="10" fillId="24" borderId="12" xfId="0" applyFont="1" applyFill="1" applyBorder="1" applyAlignment="1">
      <alignment horizontal="center"/>
    </xf>
    <xf numFmtId="4" fontId="10" fillId="24" borderId="12" xfId="0" applyNumberFormat="1" applyFont="1" applyFill="1" applyBorder="1" applyAlignment="1">
      <alignment/>
    </xf>
    <xf numFmtId="2" fontId="10" fillId="24" borderId="12" xfId="0" applyNumberFormat="1" applyFont="1" applyFill="1" applyBorder="1" applyAlignment="1">
      <alignment/>
    </xf>
    <xf numFmtId="180" fontId="5" fillId="24" borderId="12" xfId="0" applyNumberFormat="1" applyFont="1" applyFill="1" applyBorder="1" applyAlignment="1">
      <alignment/>
    </xf>
    <xf numFmtId="0" fontId="10" fillId="24" borderId="12" xfId="0" applyFont="1" applyFill="1" applyBorder="1" applyAlignment="1">
      <alignment/>
    </xf>
    <xf numFmtId="0" fontId="10" fillId="10" borderId="27" xfId="0" applyFont="1" applyFill="1" applyBorder="1" applyAlignment="1">
      <alignment/>
    </xf>
    <xf numFmtId="0" fontId="10" fillId="10" borderId="12" xfId="0" applyFont="1" applyFill="1" applyBorder="1" applyAlignment="1">
      <alignment horizontal="center"/>
    </xf>
    <xf numFmtId="4" fontId="10" fillId="10" borderId="12" xfId="0" applyNumberFormat="1" applyFont="1" applyFill="1" applyBorder="1" applyAlignment="1">
      <alignment/>
    </xf>
    <xf numFmtId="2" fontId="10" fillId="10" borderId="12" xfId="0" applyNumberFormat="1" applyFont="1" applyFill="1" applyBorder="1" applyAlignment="1">
      <alignment/>
    </xf>
    <xf numFmtId="180" fontId="5" fillId="10" borderId="12" xfId="0" applyNumberFormat="1" applyFont="1" applyFill="1" applyBorder="1" applyAlignment="1">
      <alignment/>
    </xf>
    <xf numFmtId="0" fontId="10" fillId="10" borderId="12" xfId="0" applyFont="1" applyFill="1" applyBorder="1" applyAlignment="1">
      <alignment/>
    </xf>
    <xf numFmtId="0" fontId="10" fillId="15" borderId="27" xfId="0" applyFont="1" applyFill="1" applyBorder="1" applyAlignment="1">
      <alignment/>
    </xf>
    <xf numFmtId="0" fontId="10" fillId="15" borderId="12" xfId="0" applyFont="1" applyFill="1" applyBorder="1" applyAlignment="1">
      <alignment/>
    </xf>
    <xf numFmtId="4" fontId="10" fillId="15" borderId="12" xfId="0" applyNumberFormat="1" applyFont="1" applyFill="1" applyBorder="1" applyAlignment="1">
      <alignment/>
    </xf>
    <xf numFmtId="2" fontId="10" fillId="15" borderId="12" xfId="0" applyNumberFormat="1" applyFont="1" applyFill="1" applyBorder="1" applyAlignment="1">
      <alignment/>
    </xf>
    <xf numFmtId="180" fontId="5" fillId="15" borderId="12" xfId="0" applyNumberFormat="1" applyFont="1" applyFill="1" applyBorder="1" applyAlignment="1">
      <alignment/>
    </xf>
    <xf numFmtId="0" fontId="10" fillId="27" borderId="27" xfId="0" applyFont="1" applyFill="1" applyBorder="1" applyAlignment="1">
      <alignment/>
    </xf>
    <xf numFmtId="0" fontId="10" fillId="27" borderId="12" xfId="0" applyFont="1" applyFill="1" applyBorder="1" applyAlignment="1">
      <alignment horizontal="center"/>
    </xf>
    <xf numFmtId="4" fontId="10" fillId="27" borderId="12" xfId="0" applyNumberFormat="1" applyFont="1" applyFill="1" applyBorder="1" applyAlignment="1">
      <alignment/>
    </xf>
    <xf numFmtId="2" fontId="10" fillId="27" borderId="12" xfId="0" applyNumberFormat="1" applyFont="1" applyFill="1" applyBorder="1" applyAlignment="1">
      <alignment/>
    </xf>
    <xf numFmtId="180" fontId="5" fillId="27" borderId="12" xfId="0" applyNumberFormat="1" applyFont="1" applyFill="1" applyBorder="1" applyAlignment="1">
      <alignment/>
    </xf>
    <xf numFmtId="0" fontId="11" fillId="0" borderId="13" xfId="0" applyFont="1" applyBorder="1" applyAlignment="1">
      <alignment/>
    </xf>
    <xf numFmtId="0" fontId="5" fillId="15" borderId="27" xfId="0" applyFont="1" applyFill="1" applyBorder="1" applyAlignment="1">
      <alignment/>
    </xf>
    <xf numFmtId="0" fontId="5" fillId="15" borderId="12" xfId="0" applyFont="1" applyFill="1" applyBorder="1" applyAlignment="1">
      <alignment horizontal="center"/>
    </xf>
    <xf numFmtId="0" fontId="5" fillId="15" borderId="12" xfId="0" applyFont="1" applyFill="1" applyBorder="1" applyAlignment="1">
      <alignment/>
    </xf>
    <xf numFmtId="184" fontId="5" fillId="15" borderId="12" xfId="0" applyNumberFormat="1" applyFont="1" applyFill="1" applyBorder="1" applyAlignment="1">
      <alignment/>
    </xf>
    <xf numFmtId="183" fontId="5" fillId="15" borderId="12" xfId="0" applyNumberFormat="1" applyFont="1" applyFill="1" applyBorder="1" applyAlignment="1">
      <alignment/>
    </xf>
    <xf numFmtId="181" fontId="5" fillId="24" borderId="12" xfId="0" applyNumberFormat="1" applyFont="1" applyFill="1" applyBorder="1" applyAlignment="1">
      <alignment/>
    </xf>
    <xf numFmtId="183" fontId="5" fillId="24" borderId="12" xfId="0" applyNumberFormat="1" applyFont="1" applyFill="1" applyBorder="1" applyAlignment="1">
      <alignment/>
    </xf>
    <xf numFmtId="0" fontId="40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11" fillId="17" borderId="12" xfId="0" applyFont="1" applyFill="1" applyBorder="1" applyAlignment="1">
      <alignment/>
    </xf>
    <xf numFmtId="181" fontId="5" fillId="10" borderId="12" xfId="0" applyNumberFormat="1" applyFont="1" applyFill="1" applyBorder="1" applyAlignment="1">
      <alignment/>
    </xf>
    <xf numFmtId="183" fontId="5" fillId="10" borderId="12" xfId="0" applyNumberFormat="1" applyFont="1" applyFill="1" applyBorder="1" applyAlignment="1">
      <alignment/>
    </xf>
    <xf numFmtId="0" fontId="11" fillId="24" borderId="12" xfId="0" applyFont="1" applyFill="1" applyBorder="1" applyAlignment="1">
      <alignment/>
    </xf>
    <xf numFmtId="0" fontId="10" fillId="11" borderId="12" xfId="0" applyFont="1" applyFill="1" applyBorder="1" applyAlignment="1">
      <alignment/>
    </xf>
    <xf numFmtId="181" fontId="5" fillId="11" borderId="12" xfId="0" applyNumberFormat="1" applyFont="1" applyFill="1" applyBorder="1" applyAlignment="1">
      <alignment/>
    </xf>
    <xf numFmtId="183" fontId="5" fillId="11" borderId="12" xfId="0" applyNumberFormat="1" applyFont="1" applyFill="1" applyBorder="1" applyAlignment="1">
      <alignment/>
    </xf>
    <xf numFmtId="0" fontId="12" fillId="0" borderId="12" xfId="0" applyFont="1" applyBorder="1" applyAlignment="1">
      <alignment/>
    </xf>
    <xf numFmtId="4" fontId="12" fillId="0" borderId="12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180" fontId="5" fillId="0" borderId="12" xfId="0" applyNumberFormat="1" applyFont="1" applyFill="1" applyBorder="1" applyAlignment="1">
      <alignment/>
    </xf>
    <xf numFmtId="181" fontId="5" fillId="0" borderId="12" xfId="0" applyNumberFormat="1" applyFont="1" applyBorder="1" applyAlignment="1">
      <alignment/>
    </xf>
    <xf numFmtId="183" fontId="5" fillId="0" borderId="12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11" fillId="0" borderId="27" xfId="0" applyFont="1" applyBorder="1" applyAlignment="1">
      <alignment/>
    </xf>
    <xf numFmtId="183" fontId="5" fillId="0" borderId="12" xfId="0" applyNumberFormat="1" applyFont="1" applyFill="1" applyBorder="1" applyAlignment="1">
      <alignment/>
    </xf>
    <xf numFmtId="183" fontId="5" fillId="0" borderId="12" xfId="0" applyNumberFormat="1" applyFont="1" applyBorder="1" applyAlignment="1">
      <alignment horizontal="center"/>
    </xf>
    <xf numFmtId="181" fontId="5" fillId="15" borderId="12" xfId="0" applyNumberFormat="1" applyFont="1" applyFill="1" applyBorder="1" applyAlignment="1">
      <alignment/>
    </xf>
    <xf numFmtId="181" fontId="11" fillId="15" borderId="12" xfId="0" applyNumberFormat="1" applyFont="1" applyFill="1" applyBorder="1" applyAlignment="1">
      <alignment/>
    </xf>
    <xf numFmtId="183" fontId="11" fillId="15" borderId="12" xfId="0" applyNumberFormat="1" applyFont="1" applyFill="1" applyBorder="1" applyAlignment="1">
      <alignment/>
    </xf>
    <xf numFmtId="181" fontId="5" fillId="25" borderId="12" xfId="0" applyNumberFormat="1" applyFont="1" applyFill="1" applyBorder="1" applyAlignment="1">
      <alignment/>
    </xf>
    <xf numFmtId="183" fontId="5" fillId="25" borderId="12" xfId="0" applyNumberFormat="1" applyFont="1" applyFill="1" applyBorder="1" applyAlignment="1">
      <alignment/>
    </xf>
    <xf numFmtId="0" fontId="10" fillId="25" borderId="27" xfId="0" applyFont="1" applyFill="1" applyBorder="1" applyAlignment="1">
      <alignment/>
    </xf>
    <xf numFmtId="0" fontId="10" fillId="25" borderId="12" xfId="0" applyFont="1" applyFill="1" applyBorder="1" applyAlignment="1">
      <alignment/>
    </xf>
    <xf numFmtId="0" fontId="10" fillId="25" borderId="12" xfId="0" applyFont="1" applyFill="1" applyBorder="1" applyAlignment="1">
      <alignment horizontal="center"/>
    </xf>
    <xf numFmtId="4" fontId="10" fillId="25" borderId="12" xfId="0" applyNumberFormat="1" applyFont="1" applyFill="1" applyBorder="1" applyAlignment="1">
      <alignment/>
    </xf>
    <xf numFmtId="2" fontId="10" fillId="25" borderId="12" xfId="0" applyNumberFormat="1" applyFont="1" applyFill="1" applyBorder="1" applyAlignment="1">
      <alignment/>
    </xf>
    <xf numFmtId="180" fontId="5" fillId="25" borderId="12" xfId="0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17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11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0" fillId="27" borderId="12" xfId="0" applyFont="1" applyFill="1" applyBorder="1" applyAlignment="1">
      <alignment/>
    </xf>
    <xf numFmtId="180" fontId="5" fillId="27" borderId="12" xfId="0" applyNumberFormat="1" applyFont="1" applyFill="1" applyBorder="1" applyAlignment="1">
      <alignment horizontal="center"/>
    </xf>
    <xf numFmtId="180" fontId="5" fillId="0" borderId="13" xfId="0" applyNumberFormat="1" applyFont="1" applyFill="1" applyBorder="1" applyAlignment="1">
      <alignment/>
    </xf>
    <xf numFmtId="0" fontId="11" fillId="26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12" xfId="0" applyFont="1" applyBorder="1" applyAlignment="1">
      <alignment/>
    </xf>
    <xf numFmtId="0" fontId="15" fillId="0" borderId="27" xfId="0" applyFont="1" applyBorder="1" applyAlignment="1">
      <alignment horizontal="center" vertical="center"/>
    </xf>
    <xf numFmtId="0" fontId="15" fillId="7" borderId="12" xfId="0" applyFont="1" applyFill="1" applyBorder="1" applyAlignment="1">
      <alignment horizontal="center"/>
    </xf>
    <xf numFmtId="2" fontId="15" fillId="0" borderId="12" xfId="0" applyNumberFormat="1" applyFont="1" applyFill="1" applyBorder="1" applyAlignment="1">
      <alignment horizontal="center"/>
    </xf>
    <xf numFmtId="3" fontId="11" fillId="0" borderId="12" xfId="0" applyNumberFormat="1" applyFont="1" applyBorder="1" applyAlignment="1">
      <alignment/>
    </xf>
    <xf numFmtId="182" fontId="5" fillId="0" borderId="12" xfId="0" applyNumberFormat="1" applyFont="1" applyBorder="1" applyAlignment="1">
      <alignment/>
    </xf>
    <xf numFmtId="2" fontId="15" fillId="7" borderId="12" xfId="0" applyNumberFormat="1" applyFont="1" applyFill="1" applyBorder="1" applyAlignment="1">
      <alignment horizontal="center"/>
    </xf>
    <xf numFmtId="9" fontId="11" fillId="0" borderId="12" xfId="0" applyNumberFormat="1" applyFont="1" applyBorder="1" applyAlignment="1">
      <alignment horizontal="center"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182" fontId="10" fillId="0" borderId="13" xfId="0" applyNumberFormat="1" applyFont="1" applyFill="1" applyBorder="1" applyAlignment="1">
      <alignment/>
    </xf>
    <xf numFmtId="182" fontId="5" fillId="0" borderId="13" xfId="0" applyNumberFormat="1" applyFont="1" applyBorder="1" applyAlignment="1">
      <alignment/>
    </xf>
    <xf numFmtId="182" fontId="40" fillId="0" borderId="13" xfId="0" applyNumberFormat="1" applyFont="1" applyFill="1" applyBorder="1" applyAlignment="1">
      <alignment/>
    </xf>
    <xf numFmtId="182" fontId="40" fillId="0" borderId="13" xfId="0" applyNumberFormat="1" applyFont="1" applyBorder="1" applyAlignment="1">
      <alignment/>
    </xf>
    <xf numFmtId="180" fontId="40" fillId="0" borderId="13" xfId="0" applyNumberFormat="1" applyFont="1" applyBorder="1" applyAlignment="1">
      <alignment/>
    </xf>
    <xf numFmtId="182" fontId="40" fillId="0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7" fillId="0" borderId="27" xfId="0" applyFont="1" applyBorder="1" applyAlignment="1">
      <alignment/>
    </xf>
    <xf numFmtId="0" fontId="18" fillId="0" borderId="12" xfId="0" applyFont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" fillId="11" borderId="11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4" fontId="10" fillId="0" borderId="12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10" fillId="19" borderId="12" xfId="0" applyFont="1" applyFill="1" applyBorder="1" applyAlignment="1">
      <alignment/>
    </xf>
    <xf numFmtId="0" fontId="10" fillId="15" borderId="12" xfId="0" applyFont="1" applyFill="1" applyBorder="1" applyAlignment="1">
      <alignment horizontal="center"/>
    </xf>
    <xf numFmtId="180" fontId="40" fillId="11" borderId="12" xfId="0" applyNumberFormat="1" applyFont="1" applyFill="1" applyBorder="1" applyAlignment="1">
      <alignment/>
    </xf>
    <xf numFmtId="180" fontId="40" fillId="15" borderId="12" xfId="0" applyNumberFormat="1" applyFont="1" applyFill="1" applyBorder="1" applyAlignment="1">
      <alignment/>
    </xf>
    <xf numFmtId="180" fontId="40" fillId="24" borderId="12" xfId="0" applyNumberFormat="1" applyFont="1" applyFill="1" applyBorder="1" applyAlignment="1">
      <alignment/>
    </xf>
    <xf numFmtId="0" fontId="40" fillId="0" borderId="12" xfId="0" applyFont="1" applyBorder="1" applyAlignment="1">
      <alignment/>
    </xf>
    <xf numFmtId="0" fontId="40" fillId="0" borderId="12" xfId="0" applyFont="1" applyBorder="1" applyAlignment="1">
      <alignment horizontal="left"/>
    </xf>
    <xf numFmtId="0" fontId="40" fillId="17" borderId="12" xfId="0" applyFont="1" applyFill="1" applyBorder="1" applyAlignment="1">
      <alignment horizontal="left"/>
    </xf>
    <xf numFmtId="0" fontId="16" fillId="11" borderId="12" xfId="0" applyFont="1" applyFill="1" applyBorder="1" applyAlignment="1">
      <alignment horizontal="left"/>
    </xf>
    <xf numFmtId="0" fontId="16" fillId="11" borderId="12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right"/>
    </xf>
    <xf numFmtId="49" fontId="5" fillId="11" borderId="12" xfId="0" applyNumberFormat="1" applyFont="1" applyFill="1" applyBorder="1" applyAlignment="1">
      <alignment horizontal="right"/>
    </xf>
    <xf numFmtId="0" fontId="11" fillId="11" borderId="12" xfId="0" applyFont="1" applyFill="1" applyBorder="1" applyAlignment="1">
      <alignment horizontal="right"/>
    </xf>
    <xf numFmtId="0" fontId="45" fillId="0" borderId="12" xfId="0" applyFont="1" applyFill="1" applyBorder="1" applyAlignment="1">
      <alignment/>
    </xf>
    <xf numFmtId="0" fontId="45" fillId="17" borderId="12" xfId="0" applyFont="1" applyFill="1" applyBorder="1" applyAlignment="1">
      <alignment/>
    </xf>
    <xf numFmtId="0" fontId="45" fillId="0" borderId="12" xfId="0" applyFont="1" applyBorder="1" applyAlignment="1">
      <alignment/>
    </xf>
    <xf numFmtId="0" fontId="5" fillId="15" borderId="12" xfId="0" applyFont="1" applyFill="1" applyBorder="1" applyAlignment="1">
      <alignment horizontal="right"/>
    </xf>
    <xf numFmtId="4" fontId="10" fillId="24" borderId="12" xfId="0" applyNumberFormat="1" applyFont="1" applyFill="1" applyBorder="1" applyAlignment="1">
      <alignment horizontal="right"/>
    </xf>
    <xf numFmtId="4" fontId="10" fillId="10" borderId="12" xfId="0" applyNumberFormat="1" applyFont="1" applyFill="1" applyBorder="1" applyAlignment="1">
      <alignment horizontal="right"/>
    </xf>
    <xf numFmtId="4" fontId="10" fillId="27" borderId="12" xfId="0" applyNumberFormat="1" applyFont="1" applyFill="1" applyBorder="1" applyAlignment="1">
      <alignment horizontal="right"/>
    </xf>
    <xf numFmtId="4" fontId="10" fillId="10" borderId="12" xfId="0" applyNumberFormat="1" applyFont="1" applyFill="1" applyBorder="1" applyAlignment="1">
      <alignment horizontal="right"/>
    </xf>
    <xf numFmtId="4" fontId="10" fillId="11" borderId="12" xfId="0" applyNumberFormat="1" applyFont="1" applyFill="1" applyBorder="1" applyAlignment="1">
      <alignment horizontal="right"/>
    </xf>
    <xf numFmtId="4" fontId="12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4" fontId="10" fillId="15" borderId="12" xfId="0" applyNumberFormat="1" applyFont="1" applyFill="1" applyBorder="1" applyAlignment="1">
      <alignment horizontal="right"/>
    </xf>
    <xf numFmtId="4" fontId="10" fillId="24" borderId="12" xfId="0" applyNumberFormat="1" applyFont="1" applyFill="1" applyBorder="1" applyAlignment="1">
      <alignment horizontal="right"/>
    </xf>
    <xf numFmtId="4" fontId="10" fillId="25" borderId="12" xfId="0" applyNumberFormat="1" applyFont="1" applyFill="1" applyBorder="1" applyAlignment="1">
      <alignment horizontal="right"/>
    </xf>
    <xf numFmtId="4" fontId="10" fillId="11" borderId="12" xfId="0" applyNumberFormat="1" applyFont="1" applyFill="1" applyBorder="1" applyAlignment="1">
      <alignment horizontal="right" vertical="center"/>
    </xf>
    <xf numFmtId="4" fontId="10" fillId="24" borderId="12" xfId="0" applyNumberFormat="1" applyFont="1" applyFill="1" applyBorder="1" applyAlignment="1">
      <alignment horizontal="right" vertical="center"/>
    </xf>
    <xf numFmtId="4" fontId="10" fillId="10" borderId="12" xfId="0" applyNumberFormat="1" applyFont="1" applyFill="1" applyBorder="1" applyAlignment="1">
      <alignment horizontal="right" vertical="center"/>
    </xf>
    <xf numFmtId="4" fontId="10" fillId="27" borderId="12" xfId="0" applyNumberFormat="1" applyFont="1" applyFill="1" applyBorder="1" applyAlignment="1">
      <alignment horizontal="right" vertical="center"/>
    </xf>
    <xf numFmtId="4" fontId="10" fillId="0" borderId="12" xfId="0" applyNumberFormat="1" applyFont="1" applyFill="1" applyBorder="1" applyAlignment="1">
      <alignment horizontal="right"/>
    </xf>
    <xf numFmtId="0" fontId="47" fillId="0" borderId="10" xfId="0" applyFont="1" applyBorder="1" applyAlignment="1">
      <alignment/>
    </xf>
    <xf numFmtId="0" fontId="47" fillId="0" borderId="27" xfId="0" applyFont="1" applyBorder="1" applyAlignment="1">
      <alignment/>
    </xf>
    <xf numFmtId="0" fontId="4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2" fontId="10" fillId="24" borderId="12" xfId="0" applyNumberFormat="1" applyFont="1" applyFill="1" applyBorder="1" applyAlignment="1">
      <alignment horizontal="right"/>
    </xf>
    <xf numFmtId="2" fontId="10" fillId="10" borderId="12" xfId="0" applyNumberFormat="1" applyFont="1" applyFill="1" applyBorder="1" applyAlignment="1">
      <alignment horizontal="right"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0" fontId="5" fillId="0" borderId="26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4" xfId="0" applyFont="1" applyBorder="1" applyAlignment="1">
      <alignment/>
    </xf>
    <xf numFmtId="9" fontId="11" fillId="0" borderId="28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0" fontId="41" fillId="0" borderId="3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1" fillId="24" borderId="12" xfId="0" applyFont="1" applyFill="1" applyBorder="1" applyAlignment="1">
      <alignment/>
    </xf>
    <xf numFmtId="0" fontId="5" fillId="0" borderId="39" xfId="0" applyFont="1" applyBorder="1" applyAlignment="1">
      <alignment/>
    </xf>
    <xf numFmtId="0" fontId="0" fillId="0" borderId="40" xfId="0" applyBorder="1" applyAlignment="1">
      <alignment/>
    </xf>
    <xf numFmtId="0" fontId="5" fillId="0" borderId="23" xfId="0" applyFont="1" applyBorder="1" applyAlignment="1">
      <alignment/>
    </xf>
    <xf numFmtId="0" fontId="40" fillId="0" borderId="37" xfId="0" applyFont="1" applyBorder="1" applyAlignment="1">
      <alignment horizontal="center"/>
    </xf>
    <xf numFmtId="0" fontId="20" fillId="0" borderId="27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right"/>
    </xf>
    <xf numFmtId="0" fontId="20" fillId="0" borderId="12" xfId="0" applyFont="1" applyBorder="1" applyAlignment="1">
      <alignment/>
    </xf>
    <xf numFmtId="0" fontId="40" fillId="0" borderId="12" xfId="0" applyFont="1" applyBorder="1" applyAlignment="1">
      <alignment horizontal="center"/>
    </xf>
    <xf numFmtId="180" fontId="5" fillId="11" borderId="12" xfId="0" applyNumberFormat="1" applyFont="1" applyFill="1" applyBorder="1" applyAlignment="1">
      <alignment horizontal="right"/>
    </xf>
    <xf numFmtId="180" fontId="44" fillId="11" borderId="12" xfId="0" applyNumberFormat="1" applyFont="1" applyFill="1" applyBorder="1" applyAlignment="1">
      <alignment/>
    </xf>
    <xf numFmtId="180" fontId="44" fillId="24" borderId="12" xfId="0" applyNumberFormat="1" applyFont="1" applyFill="1" applyBorder="1" applyAlignment="1">
      <alignment/>
    </xf>
    <xf numFmtId="180" fontId="44" fillId="10" borderId="12" xfId="0" applyNumberFormat="1" applyFont="1" applyFill="1" applyBorder="1" applyAlignment="1">
      <alignment/>
    </xf>
    <xf numFmtId="180" fontId="7" fillId="15" borderId="12" xfId="0" applyNumberFormat="1" applyFont="1" applyFill="1" applyBorder="1" applyAlignment="1">
      <alignment/>
    </xf>
    <xf numFmtId="180" fontId="7" fillId="24" borderId="12" xfId="0" applyNumberFormat="1" applyFont="1" applyFill="1" applyBorder="1" applyAlignment="1">
      <alignment/>
    </xf>
    <xf numFmtId="180" fontId="7" fillId="10" borderId="12" xfId="0" applyNumberFormat="1" applyFont="1" applyFill="1" applyBorder="1" applyAlignment="1">
      <alignment/>
    </xf>
    <xf numFmtId="180" fontId="47" fillId="15" borderId="12" xfId="0" applyNumberFormat="1" applyFont="1" applyFill="1" applyBorder="1" applyAlignment="1">
      <alignment/>
    </xf>
    <xf numFmtId="180" fontId="43" fillId="0" borderId="10" xfId="0" applyNumberFormat="1" applyFont="1" applyFill="1" applyBorder="1" applyAlignment="1">
      <alignment horizontal="center"/>
    </xf>
    <xf numFmtId="180" fontId="44" fillId="0" borderId="12" xfId="0" applyNumberFormat="1" applyFont="1" applyFill="1" applyBorder="1" applyAlignment="1">
      <alignment horizontal="center"/>
    </xf>
    <xf numFmtId="0" fontId="10" fillId="2" borderId="27" xfId="0" applyFont="1" applyFill="1" applyBorder="1" applyAlignment="1">
      <alignment/>
    </xf>
    <xf numFmtId="0" fontId="10" fillId="2" borderId="12" xfId="0" applyFont="1" applyFill="1" applyBorder="1" applyAlignment="1">
      <alignment horizontal="center"/>
    </xf>
    <xf numFmtId="4" fontId="10" fillId="2" borderId="12" xfId="0" applyNumberFormat="1" applyFont="1" applyFill="1" applyBorder="1" applyAlignment="1">
      <alignment horizontal="right"/>
    </xf>
    <xf numFmtId="2" fontId="10" fillId="2" borderId="12" xfId="0" applyNumberFormat="1" applyFont="1" applyFill="1" applyBorder="1" applyAlignment="1">
      <alignment/>
    </xf>
    <xf numFmtId="4" fontId="10" fillId="2" borderId="12" xfId="0" applyNumberFormat="1" applyFont="1" applyFill="1" applyBorder="1" applyAlignment="1">
      <alignment/>
    </xf>
    <xf numFmtId="180" fontId="5" fillId="2" borderId="12" xfId="0" applyNumberFormat="1" applyFont="1" applyFill="1" applyBorder="1" applyAlignment="1">
      <alignment/>
    </xf>
    <xf numFmtId="180" fontId="44" fillId="2" borderId="12" xfId="0" applyNumberFormat="1" applyFont="1" applyFill="1" applyBorder="1" applyAlignment="1">
      <alignment/>
    </xf>
    <xf numFmtId="0" fontId="11" fillId="0" borderId="41" xfId="0" applyFont="1" applyBorder="1" applyAlignment="1">
      <alignment/>
    </xf>
    <xf numFmtId="180" fontId="40" fillId="11" borderId="12" xfId="0" applyNumberFormat="1" applyFont="1" applyFill="1" applyBorder="1" applyAlignment="1">
      <alignment horizontal="right"/>
    </xf>
    <xf numFmtId="0" fontId="40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10" fillId="5" borderId="27" xfId="0" applyFont="1" applyFill="1" applyBorder="1" applyAlignment="1">
      <alignment/>
    </xf>
    <xf numFmtId="0" fontId="10" fillId="5" borderId="12" xfId="0" applyFont="1" applyFill="1" applyBorder="1" applyAlignment="1">
      <alignment horizontal="center"/>
    </xf>
    <xf numFmtId="2" fontId="10" fillId="5" borderId="12" xfId="0" applyNumberFormat="1" applyFont="1" applyFill="1" applyBorder="1" applyAlignment="1">
      <alignment/>
    </xf>
    <xf numFmtId="4" fontId="10" fillId="5" borderId="12" xfId="0" applyNumberFormat="1" applyFont="1" applyFill="1" applyBorder="1" applyAlignment="1">
      <alignment/>
    </xf>
    <xf numFmtId="180" fontId="5" fillId="5" borderId="12" xfId="0" applyNumberFormat="1" applyFont="1" applyFill="1" applyBorder="1" applyAlignment="1">
      <alignment/>
    </xf>
    <xf numFmtId="180" fontId="48" fillId="5" borderId="12" xfId="0" applyNumberFormat="1" applyFont="1" applyFill="1" applyBorder="1" applyAlignment="1">
      <alignment/>
    </xf>
    <xf numFmtId="181" fontId="5" fillId="5" borderId="12" xfId="0" applyNumberFormat="1" applyFont="1" applyFill="1" applyBorder="1" applyAlignment="1">
      <alignment/>
    </xf>
    <xf numFmtId="183" fontId="5" fillId="5" borderId="12" xfId="0" applyNumberFormat="1" applyFont="1" applyFill="1" applyBorder="1" applyAlignment="1">
      <alignment/>
    </xf>
    <xf numFmtId="0" fontId="40" fillId="5" borderId="1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80" fontId="48" fillId="24" borderId="12" xfId="0" applyNumberFormat="1" applyFont="1" applyFill="1" applyBorder="1" applyAlignment="1">
      <alignment/>
    </xf>
    <xf numFmtId="0" fontId="48" fillId="0" borderId="12" xfId="0" applyFont="1" applyFill="1" applyBorder="1" applyAlignment="1">
      <alignment horizontal="center"/>
    </xf>
    <xf numFmtId="3" fontId="11" fillId="0" borderId="13" xfId="0" applyNumberFormat="1" applyFont="1" applyBorder="1" applyAlignment="1">
      <alignment/>
    </xf>
    <xf numFmtId="182" fontId="48" fillId="0" borderId="13" xfId="0" applyNumberFormat="1" applyFont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horizontal="right"/>
    </xf>
    <xf numFmtId="2" fontId="10" fillId="0" borderId="12" xfId="0" applyNumberFormat="1" applyFont="1" applyFill="1" applyBorder="1" applyAlignment="1">
      <alignment/>
    </xf>
    <xf numFmtId="4" fontId="10" fillId="0" borderId="12" xfId="0" applyNumberFormat="1" applyFont="1" applyFill="1" applyBorder="1" applyAlignment="1">
      <alignment/>
    </xf>
    <xf numFmtId="180" fontId="5" fillId="0" borderId="12" xfId="0" applyNumberFormat="1" applyFont="1" applyFill="1" applyBorder="1" applyAlignment="1">
      <alignment/>
    </xf>
    <xf numFmtId="180" fontId="49" fillId="0" borderId="12" xfId="0" applyNumberFormat="1" applyFont="1" applyFill="1" applyBorder="1" applyAlignment="1">
      <alignment/>
    </xf>
    <xf numFmtId="181" fontId="17" fillId="0" borderId="12" xfId="0" applyNumberFormat="1" applyFont="1" applyFill="1" applyBorder="1" applyAlignment="1">
      <alignment/>
    </xf>
    <xf numFmtId="183" fontId="17" fillId="0" borderId="12" xfId="0" applyNumberFormat="1" applyFont="1" applyFill="1" applyBorder="1" applyAlignment="1">
      <alignment/>
    </xf>
    <xf numFmtId="4" fontId="10" fillId="5" borderId="12" xfId="0" applyNumberFormat="1" applyFont="1" applyFill="1" applyBorder="1" applyAlignment="1">
      <alignment horizontal="right" vertical="center"/>
    </xf>
    <xf numFmtId="0" fontId="45" fillId="5" borderId="12" xfId="0" applyFont="1" applyFill="1" applyBorder="1" applyAlignment="1">
      <alignment/>
    </xf>
    <xf numFmtId="0" fontId="5" fillId="5" borderId="12" xfId="0" applyFont="1" applyFill="1" applyBorder="1" applyAlignment="1">
      <alignment horizontal="right"/>
    </xf>
    <xf numFmtId="0" fontId="5" fillId="5" borderId="12" xfId="0" applyFont="1" applyFill="1" applyBorder="1" applyAlignment="1">
      <alignment/>
    </xf>
    <xf numFmtId="0" fontId="5" fillId="5" borderId="12" xfId="0" applyFont="1" applyFill="1" applyBorder="1" applyAlignment="1">
      <alignment/>
    </xf>
    <xf numFmtId="184" fontId="5" fillId="5" borderId="12" xfId="0" applyNumberFormat="1" applyFont="1" applyFill="1" applyBorder="1" applyAlignment="1">
      <alignment/>
    </xf>
    <xf numFmtId="184" fontId="49" fillId="5" borderId="12" xfId="0" applyNumberFormat="1" applyFont="1" applyFill="1" applyBorder="1" applyAlignment="1">
      <alignment/>
    </xf>
    <xf numFmtId="0" fontId="5" fillId="5" borderId="12" xfId="0" applyFont="1" applyFill="1" applyBorder="1" applyAlignment="1">
      <alignment horizontal="center"/>
    </xf>
    <xf numFmtId="183" fontId="5" fillId="5" borderId="12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77"/>
  <sheetViews>
    <sheetView tabSelected="1" view="pageBreakPreview" zoomScale="60" zoomScaleNormal="81" zoomScalePageLayoutView="0" workbookViewId="0" topLeftCell="B1">
      <selection activeCell="B17" sqref="B17"/>
    </sheetView>
  </sheetViews>
  <sheetFormatPr defaultColWidth="9.140625" defaultRowHeight="12.75"/>
  <cols>
    <col min="1" max="1" width="4.421875" style="0" hidden="1" customWidth="1"/>
    <col min="2" max="2" width="10.28125" style="0" customWidth="1"/>
    <col min="3" max="3" width="20.00390625" style="0" customWidth="1"/>
    <col min="4" max="4" width="18.00390625" style="0" customWidth="1"/>
    <col min="5" max="5" width="24.00390625" style="0" customWidth="1"/>
    <col min="6" max="6" width="12.7109375" style="0" customWidth="1"/>
    <col min="7" max="7" width="16.421875" style="0" customWidth="1"/>
    <col min="8" max="8" width="26.421875" style="0" hidden="1" customWidth="1"/>
    <col min="9" max="10" width="26.421875" style="0" customWidth="1"/>
    <col min="11" max="11" width="15.8515625" style="0" hidden="1" customWidth="1"/>
    <col min="12" max="12" width="13.8515625" style="0" hidden="1" customWidth="1"/>
    <col min="13" max="13" width="14.8515625" style="0" hidden="1" customWidth="1"/>
    <col min="14" max="14" width="14.140625" style="0" customWidth="1"/>
    <col min="15" max="15" width="24.8515625" style="0" customWidth="1"/>
    <col min="16" max="16" width="12.8515625" style="0" customWidth="1"/>
    <col min="24" max="24" width="15.421875" style="0" customWidth="1"/>
    <col min="25" max="25" width="16.57421875" style="0" customWidth="1"/>
  </cols>
  <sheetData>
    <row r="2" spans="2:6" ht="26.25" hidden="1">
      <c r="B2" s="1"/>
      <c r="C2" s="57"/>
      <c r="F2" s="162" t="s">
        <v>250</v>
      </c>
    </row>
    <row r="3" spans="2:6" ht="26.25" hidden="1">
      <c r="B3" s="1"/>
      <c r="C3" s="57"/>
      <c r="F3" s="163" t="s">
        <v>239</v>
      </c>
    </row>
    <row r="4" spans="2:6" ht="26.25" hidden="1">
      <c r="B4" s="1"/>
      <c r="C4" s="57"/>
      <c r="F4" s="161" t="s">
        <v>246</v>
      </c>
    </row>
    <row r="5" spans="2:7" ht="12.75" hidden="1">
      <c r="B5" s="150"/>
      <c r="C5" s="150"/>
      <c r="D5" s="150"/>
      <c r="E5" s="150"/>
      <c r="F5" s="164" t="s">
        <v>247</v>
      </c>
      <c r="G5" s="150"/>
    </row>
    <row r="6" spans="2:7" ht="12.75" hidden="1">
      <c r="B6" s="150"/>
      <c r="C6" s="150"/>
      <c r="D6" s="150"/>
      <c r="E6" s="150"/>
      <c r="F6" s="164"/>
      <c r="G6" s="150"/>
    </row>
    <row r="7" spans="2:7" ht="12.75" hidden="1">
      <c r="B7" s="150"/>
      <c r="C7" s="150"/>
      <c r="D7" s="150"/>
      <c r="E7" s="150"/>
      <c r="F7" s="164" t="s">
        <v>240</v>
      </c>
      <c r="G7" s="150"/>
    </row>
    <row r="8" spans="2:7" ht="12.75" hidden="1">
      <c r="B8" s="150"/>
      <c r="C8" s="150"/>
      <c r="D8" s="150"/>
      <c r="E8" s="150"/>
      <c r="F8" s="164" t="s">
        <v>241</v>
      </c>
      <c r="G8" s="150"/>
    </row>
    <row r="9" spans="2:7" ht="12.75" hidden="1">
      <c r="B9" s="150"/>
      <c r="C9" s="150"/>
      <c r="D9" s="150"/>
      <c r="E9" s="150"/>
      <c r="F9" s="164" t="s">
        <v>242</v>
      </c>
      <c r="G9" s="150"/>
    </row>
    <row r="10" spans="2:7" ht="12.75" hidden="1">
      <c r="B10" s="150"/>
      <c r="C10" s="150"/>
      <c r="D10" s="150"/>
      <c r="E10" s="150"/>
      <c r="F10" s="164" t="s">
        <v>243</v>
      </c>
      <c r="G10" s="150"/>
    </row>
    <row r="11" spans="2:6" ht="26.25" hidden="1">
      <c r="B11" s="1"/>
      <c r="C11" s="57"/>
      <c r="F11" s="165" t="s">
        <v>244</v>
      </c>
    </row>
    <row r="12" spans="2:6" ht="26.25" hidden="1">
      <c r="B12" s="1"/>
      <c r="C12" s="57"/>
      <c r="F12" s="166" t="s">
        <v>249</v>
      </c>
    </row>
    <row r="13" spans="2:6" ht="26.25" hidden="1">
      <c r="B13" s="1"/>
      <c r="C13" s="57"/>
      <c r="F13" s="166" t="s">
        <v>245</v>
      </c>
    </row>
    <row r="14" spans="2:6" ht="26.25" hidden="1">
      <c r="B14" s="1"/>
      <c r="C14" s="57"/>
      <c r="F14" s="165" t="s">
        <v>244</v>
      </c>
    </row>
    <row r="15" spans="2:6" ht="26.25">
      <c r="B15" s="1"/>
      <c r="C15" s="254" t="s">
        <v>288</v>
      </c>
      <c r="F15" s="166"/>
    </row>
    <row r="16" spans="1:14" ht="21" customHeight="1" thickBot="1">
      <c r="A16" s="16"/>
      <c r="B16" s="17"/>
      <c r="C16" s="159"/>
      <c r="D16" s="155"/>
      <c r="E16" s="153"/>
      <c r="F16" s="154"/>
      <c r="G16" s="154"/>
      <c r="H16" s="7"/>
      <c r="I16" s="7"/>
      <c r="J16" s="7"/>
      <c r="K16" s="4"/>
      <c r="L16" s="4"/>
      <c r="M16" s="4"/>
      <c r="N16" s="4"/>
    </row>
    <row r="17" spans="1:15" ht="36" customHeight="1">
      <c r="A17" s="15"/>
      <c r="B17" s="50"/>
      <c r="C17" s="264"/>
      <c r="D17" s="201" t="s">
        <v>224</v>
      </c>
      <c r="E17" s="264"/>
      <c r="F17" s="264"/>
      <c r="G17" s="264"/>
      <c r="H17" s="264"/>
      <c r="I17" s="264"/>
      <c r="J17" s="241" t="s">
        <v>282</v>
      </c>
      <c r="K17" s="2" t="s">
        <v>197</v>
      </c>
      <c r="L17" s="12" t="s">
        <v>196</v>
      </c>
      <c r="M17" s="2" t="s">
        <v>198</v>
      </c>
      <c r="N17" s="51"/>
      <c r="O17" s="11"/>
    </row>
    <row r="18" spans="1:15" ht="22.5" customHeight="1">
      <c r="A18" s="21"/>
      <c r="B18" s="228" t="s">
        <v>135</v>
      </c>
      <c r="C18" s="229" t="s">
        <v>136</v>
      </c>
      <c r="D18" s="229" t="s">
        <v>141</v>
      </c>
      <c r="E18" s="230" t="s">
        <v>137</v>
      </c>
      <c r="F18" s="231" t="s">
        <v>138</v>
      </c>
      <c r="G18" s="231" t="s">
        <v>139</v>
      </c>
      <c r="H18" s="231" t="s">
        <v>140</v>
      </c>
      <c r="I18" s="229" t="s">
        <v>276</v>
      </c>
      <c r="J18" s="229" t="s">
        <v>276</v>
      </c>
      <c r="K18" s="9" t="s">
        <v>191</v>
      </c>
      <c r="L18" s="9" t="s">
        <v>192</v>
      </c>
      <c r="M18" s="9" t="s">
        <v>192</v>
      </c>
      <c r="N18" s="48"/>
      <c r="O18" s="10"/>
    </row>
    <row r="19" spans="1:15" ht="18.75" thickBot="1">
      <c r="A19" s="22"/>
      <c r="B19" s="54" t="s">
        <v>189</v>
      </c>
      <c r="C19" s="204" t="s">
        <v>213</v>
      </c>
      <c r="D19" s="204" t="s">
        <v>259</v>
      </c>
      <c r="E19" s="204" t="s">
        <v>271</v>
      </c>
      <c r="F19" s="204" t="s">
        <v>269</v>
      </c>
      <c r="G19" s="204" t="s">
        <v>270</v>
      </c>
      <c r="H19" s="55" t="s">
        <v>140</v>
      </c>
      <c r="I19" s="55" t="s">
        <v>280</v>
      </c>
      <c r="J19" s="232" t="s">
        <v>281</v>
      </c>
      <c r="K19" s="53"/>
      <c r="L19" s="53"/>
      <c r="M19" s="53"/>
      <c r="N19" s="53"/>
      <c r="O19" s="132"/>
    </row>
    <row r="20" spans="1:15" ht="15.75">
      <c r="A20" s="23"/>
      <c r="B20" s="86"/>
      <c r="C20" s="87" t="s">
        <v>251</v>
      </c>
      <c r="D20" s="76" t="s">
        <v>252</v>
      </c>
      <c r="E20" s="184">
        <v>345.96</v>
      </c>
      <c r="F20" s="184">
        <f aca="true" t="shared" si="0" ref="F20:F25">G20-E20</f>
        <v>72.60000000000002</v>
      </c>
      <c r="G20" s="184">
        <v>418.56</v>
      </c>
      <c r="H20" s="88"/>
      <c r="I20" s="89">
        <v>837120</v>
      </c>
      <c r="J20" s="89">
        <v>837120</v>
      </c>
      <c r="K20" s="89">
        <f>G20*1000</f>
        <v>418560</v>
      </c>
      <c r="L20" s="90" t="e">
        <f>#REF!*1.35</f>
        <v>#REF!</v>
      </c>
      <c r="M20" s="90" t="e">
        <f>#REF!*1.35</f>
        <v>#REF!</v>
      </c>
      <c r="N20" s="53"/>
      <c r="O20" s="85"/>
    </row>
    <row r="21" spans="1:15" ht="15.75">
      <c r="A21" s="24"/>
      <c r="B21" s="86"/>
      <c r="C21" s="87" t="s">
        <v>223</v>
      </c>
      <c r="D21" s="87" t="s">
        <v>222</v>
      </c>
      <c r="E21" s="184">
        <v>584.47</v>
      </c>
      <c r="F21" s="184">
        <f t="shared" si="0"/>
        <v>122.65999999999997</v>
      </c>
      <c r="G21" s="184">
        <v>707.13</v>
      </c>
      <c r="H21" s="88"/>
      <c r="I21" s="89">
        <v>1414560</v>
      </c>
      <c r="J21" s="89">
        <v>1414560</v>
      </c>
      <c r="K21" s="89">
        <f>G21*1200</f>
        <v>848556</v>
      </c>
      <c r="L21" s="90" t="e">
        <f>#REF!*1.35</f>
        <v>#REF!</v>
      </c>
      <c r="M21" s="90" t="e">
        <f>#REF!*1.35</f>
        <v>#REF!</v>
      </c>
      <c r="N21" s="53"/>
      <c r="O21" s="85"/>
    </row>
    <row r="22" spans="1:15" ht="15.75" hidden="1">
      <c r="A22" s="25">
        <v>1</v>
      </c>
      <c r="B22" s="63" t="s">
        <v>0</v>
      </c>
      <c r="C22" s="64" t="s">
        <v>225</v>
      </c>
      <c r="D22" s="64" t="s">
        <v>220</v>
      </c>
      <c r="E22" s="185">
        <v>94.98</v>
      </c>
      <c r="F22" s="205">
        <f t="shared" si="0"/>
        <v>20.099999999999994</v>
      </c>
      <c r="G22" s="185">
        <v>115.08</v>
      </c>
      <c r="H22" s="67">
        <f>G22*1500</f>
        <v>172620</v>
      </c>
      <c r="I22" s="91">
        <f>F22*2000</f>
        <v>40199.999999999985</v>
      </c>
      <c r="J22" s="91">
        <f>F22*2000</f>
        <v>40199.999999999985</v>
      </c>
      <c r="K22" s="91"/>
      <c r="L22" s="92"/>
      <c r="M22" s="92"/>
      <c r="N22" s="93" t="s">
        <v>209</v>
      </c>
      <c r="O22" s="149" t="s">
        <v>234</v>
      </c>
    </row>
    <row r="23" spans="1:15" ht="15.75" hidden="1">
      <c r="A23" s="25">
        <v>2</v>
      </c>
      <c r="B23" s="63" t="s">
        <v>2</v>
      </c>
      <c r="C23" s="64" t="s">
        <v>218</v>
      </c>
      <c r="D23" s="64" t="s">
        <v>220</v>
      </c>
      <c r="E23" s="185">
        <v>31.95</v>
      </c>
      <c r="F23" s="205">
        <f t="shared" si="0"/>
        <v>6.879999999999999</v>
      </c>
      <c r="G23" s="185">
        <v>38.83</v>
      </c>
      <c r="H23" s="67">
        <f>G23*1500</f>
        <v>58245</v>
      </c>
      <c r="I23" s="91">
        <f>F23*2000</f>
        <v>13759.999999999998</v>
      </c>
      <c r="J23" s="91">
        <f>F23*2000</f>
        <v>13759.999999999998</v>
      </c>
      <c r="K23" s="67"/>
      <c r="L23" s="92"/>
      <c r="M23" s="92"/>
      <c r="N23" s="93" t="s">
        <v>209</v>
      </c>
      <c r="O23" s="149" t="s">
        <v>234</v>
      </c>
    </row>
    <row r="24" spans="1:15" ht="15.75" hidden="1">
      <c r="A24" s="25">
        <v>3</v>
      </c>
      <c r="B24" s="63" t="s">
        <v>4</v>
      </c>
      <c r="C24" s="64" t="s">
        <v>3</v>
      </c>
      <c r="D24" s="64" t="s">
        <v>142</v>
      </c>
      <c r="E24" s="185">
        <v>31.8</v>
      </c>
      <c r="F24" s="205">
        <f t="shared" si="0"/>
        <v>6.849999999999998</v>
      </c>
      <c r="G24" s="185">
        <v>38.65</v>
      </c>
      <c r="H24" s="67">
        <f>G24*1500</f>
        <v>57975</v>
      </c>
      <c r="I24" s="91">
        <f>F24*2000</f>
        <v>13699.999999999996</v>
      </c>
      <c r="J24" s="91">
        <f>F24*2000</f>
        <v>13699.999999999996</v>
      </c>
      <c r="K24" s="67"/>
      <c r="L24" s="92"/>
      <c r="M24" s="92"/>
      <c r="N24" s="94"/>
      <c r="O24" s="144"/>
    </row>
    <row r="25" spans="1:15" ht="15.75" hidden="1">
      <c r="A25" s="25">
        <v>4</v>
      </c>
      <c r="B25" s="63" t="s">
        <v>5</v>
      </c>
      <c r="C25" s="64" t="s">
        <v>3</v>
      </c>
      <c r="D25" s="64" t="s">
        <v>142</v>
      </c>
      <c r="E25" s="185">
        <v>31.8</v>
      </c>
      <c r="F25" s="205">
        <f t="shared" si="0"/>
        <v>6.849999999999998</v>
      </c>
      <c r="G25" s="185">
        <v>38.65</v>
      </c>
      <c r="H25" s="67">
        <f>G25*1500</f>
        <v>57975</v>
      </c>
      <c r="I25" s="91">
        <f>F25*2000</f>
        <v>13699.999999999996</v>
      </c>
      <c r="J25" s="91">
        <f>F25*2000</f>
        <v>13699.999999999996</v>
      </c>
      <c r="K25" s="67"/>
      <c r="L25" s="92"/>
      <c r="M25" s="92"/>
      <c r="N25" s="94"/>
      <c r="O25" s="144"/>
    </row>
    <row r="26" spans="1:15" ht="16.5" thickBot="1">
      <c r="A26" s="25"/>
      <c r="B26" s="63"/>
      <c r="C26" s="64"/>
      <c r="D26" s="64"/>
      <c r="E26" s="185"/>
      <c r="F26" s="205"/>
      <c r="G26" s="185"/>
      <c r="H26" s="67"/>
      <c r="I26" s="91"/>
      <c r="J26" s="91"/>
      <c r="K26" s="67"/>
      <c r="L26" s="92"/>
      <c r="M26" s="92"/>
      <c r="N26" s="93"/>
      <c r="O26" s="144"/>
    </row>
    <row r="27" spans="1:15" ht="15.75" hidden="1">
      <c r="A27" s="25">
        <v>5</v>
      </c>
      <c r="B27" s="63"/>
      <c r="C27" s="64"/>
      <c r="D27" s="64"/>
      <c r="E27" s="185"/>
      <c r="F27" s="205"/>
      <c r="G27" s="185"/>
      <c r="H27" s="67"/>
      <c r="I27" s="91"/>
      <c r="J27" s="91"/>
      <c r="K27" s="91"/>
      <c r="L27" s="92"/>
      <c r="M27" s="92"/>
      <c r="N27" s="95"/>
      <c r="O27" s="145"/>
    </row>
    <row r="28" spans="1:15" ht="15.75" hidden="1">
      <c r="A28" s="25">
        <v>6</v>
      </c>
      <c r="B28" s="63"/>
      <c r="C28" s="64"/>
      <c r="D28" s="64"/>
      <c r="E28" s="185"/>
      <c r="F28" s="205"/>
      <c r="G28" s="185"/>
      <c r="H28" s="67"/>
      <c r="I28" s="91"/>
      <c r="J28" s="91"/>
      <c r="K28" s="91"/>
      <c r="L28" s="92"/>
      <c r="M28" s="92"/>
      <c r="N28" s="94"/>
      <c r="O28" s="149"/>
    </row>
    <row r="29" spans="1:15" ht="15.75" hidden="1">
      <c r="A29" s="26">
        <v>7</v>
      </c>
      <c r="B29" s="69"/>
      <c r="C29" s="70"/>
      <c r="D29" s="70"/>
      <c r="E29" s="186"/>
      <c r="F29" s="206"/>
      <c r="G29" s="186"/>
      <c r="H29" s="73"/>
      <c r="I29" s="96"/>
      <c r="J29" s="96"/>
      <c r="K29" s="96"/>
      <c r="L29" s="97"/>
      <c r="M29" s="97"/>
      <c r="N29" s="93"/>
      <c r="O29" s="149"/>
    </row>
    <row r="30" spans="1:15" ht="18">
      <c r="A30" s="27"/>
      <c r="C30" s="102"/>
      <c r="D30" s="202" t="s">
        <v>265</v>
      </c>
      <c r="E30" s="190"/>
      <c r="F30" s="104"/>
      <c r="G30" s="103"/>
      <c r="H30" s="56"/>
      <c r="I30" s="105"/>
      <c r="J30" s="105"/>
      <c r="K30" s="106"/>
      <c r="L30" s="107"/>
      <c r="M30" s="107"/>
      <c r="N30" s="53"/>
      <c r="O30" s="85"/>
    </row>
    <row r="31" spans="1:15" ht="18">
      <c r="A31" s="28"/>
      <c r="B31" s="109"/>
      <c r="C31" s="53"/>
      <c r="D31" s="53"/>
      <c r="E31" s="191"/>
      <c r="F31" s="53"/>
      <c r="G31" s="53"/>
      <c r="H31" s="53"/>
      <c r="I31" s="105" t="s">
        <v>193</v>
      </c>
      <c r="J31" s="242" t="s">
        <v>282</v>
      </c>
      <c r="K31" s="106" t="s">
        <v>194</v>
      </c>
      <c r="L31" s="110" t="s">
        <v>193</v>
      </c>
      <c r="M31" s="107" t="s">
        <v>195</v>
      </c>
      <c r="N31" s="53"/>
      <c r="O31" s="85"/>
    </row>
    <row r="32" spans="1:15" ht="18.75" thickBot="1">
      <c r="A32" s="29"/>
      <c r="B32" s="54" t="s">
        <v>189</v>
      </c>
      <c r="C32" s="204" t="s">
        <v>213</v>
      </c>
      <c r="D32" s="204" t="s">
        <v>259</v>
      </c>
      <c r="E32" s="204" t="s">
        <v>271</v>
      </c>
      <c r="F32" s="204" t="s">
        <v>269</v>
      </c>
      <c r="G32" s="204" t="s">
        <v>270</v>
      </c>
      <c r="H32" s="55" t="s">
        <v>140</v>
      </c>
      <c r="I32" s="55" t="s">
        <v>280</v>
      </c>
      <c r="J32" s="232" t="s">
        <v>281</v>
      </c>
      <c r="K32" s="55" t="s">
        <v>233</v>
      </c>
      <c r="L32" s="111" t="s">
        <v>192</v>
      </c>
      <c r="M32" s="111" t="s">
        <v>192</v>
      </c>
      <c r="N32" s="48"/>
      <c r="O32" s="85"/>
    </row>
    <row r="33" spans="1:15" ht="15.75">
      <c r="A33" s="30">
        <v>16</v>
      </c>
      <c r="B33" s="75" t="s">
        <v>7</v>
      </c>
      <c r="C33" s="76" t="s">
        <v>264</v>
      </c>
      <c r="D33" s="169" t="s">
        <v>219</v>
      </c>
      <c r="E33" s="193">
        <v>73.24</v>
      </c>
      <c r="F33" s="78">
        <f aca="true" t="shared" si="1" ref="F33:F55">G33-E33</f>
        <v>14.930000000000007</v>
      </c>
      <c r="G33" s="77">
        <v>88.17</v>
      </c>
      <c r="H33" s="79">
        <f aca="true" t="shared" si="2" ref="H33:H45">G33*1500</f>
        <v>132255</v>
      </c>
      <c r="I33" s="171"/>
      <c r="J33" s="171"/>
      <c r="K33" s="112">
        <f>G33*1400</f>
        <v>123438</v>
      </c>
      <c r="L33" s="90" t="e">
        <f>#REF!*1.35</f>
        <v>#REF!</v>
      </c>
      <c r="M33" s="90" t="e">
        <f>#REF!*1.35</f>
        <v>#REF!</v>
      </c>
      <c r="N33" s="93" t="s">
        <v>253</v>
      </c>
      <c r="O33" s="85"/>
    </row>
    <row r="34" spans="1:15" ht="18">
      <c r="A34" s="31">
        <v>17</v>
      </c>
      <c r="B34" s="75" t="s">
        <v>8</v>
      </c>
      <c r="C34" s="168" t="s">
        <v>256</v>
      </c>
      <c r="D34" s="169" t="s">
        <v>219</v>
      </c>
      <c r="E34" s="193">
        <v>31.95</v>
      </c>
      <c r="F34" s="78">
        <f t="shared" si="1"/>
        <v>6.570000000000004</v>
      </c>
      <c r="G34" s="77">
        <v>38.52</v>
      </c>
      <c r="H34" s="79">
        <f t="shared" si="2"/>
        <v>57780.00000000001</v>
      </c>
      <c r="I34" s="79">
        <v>77040</v>
      </c>
      <c r="J34" s="240"/>
      <c r="K34" s="113">
        <f>G34*1400</f>
        <v>53928.00000000001</v>
      </c>
      <c r="L34" s="114" t="e">
        <f>#REF!*1.35</f>
        <v>#REF!</v>
      </c>
      <c r="M34" s="114" t="e">
        <f>#REF!*1.35</f>
        <v>#REF!</v>
      </c>
      <c r="N34" s="93" t="s">
        <v>253</v>
      </c>
      <c r="O34" s="85"/>
    </row>
    <row r="35" spans="1:15" ht="18" hidden="1">
      <c r="A35" s="31">
        <v>18</v>
      </c>
      <c r="B35" s="75" t="s">
        <v>9</v>
      </c>
      <c r="C35" s="168" t="s">
        <v>3</v>
      </c>
      <c r="D35" s="169" t="s">
        <v>219</v>
      </c>
      <c r="E35" s="193">
        <v>31.65</v>
      </c>
      <c r="F35" s="78">
        <f t="shared" si="1"/>
        <v>6.509999999999998</v>
      </c>
      <c r="G35" s="77">
        <v>38.16</v>
      </c>
      <c r="H35" s="79">
        <f t="shared" si="2"/>
        <v>57239.99999999999</v>
      </c>
      <c r="I35" s="79">
        <f>F35*1300</f>
        <v>8462.999999999998</v>
      </c>
      <c r="J35" s="240">
        <f>F35*1300</f>
        <v>8462.999999999998</v>
      </c>
      <c r="K35" s="113">
        <f>G35*1400</f>
        <v>53423.99999999999</v>
      </c>
      <c r="L35" s="114" t="e">
        <f>#REF!*1.35</f>
        <v>#REF!</v>
      </c>
      <c r="M35" s="114" t="e">
        <f>#REF!*1.35</f>
        <v>#REF!</v>
      </c>
      <c r="N35" s="127"/>
      <c r="O35" s="85"/>
    </row>
    <row r="36" spans="1:15" ht="18" hidden="1">
      <c r="A36" s="31">
        <v>19</v>
      </c>
      <c r="B36" s="75" t="s">
        <v>10</v>
      </c>
      <c r="C36" s="168" t="s">
        <v>3</v>
      </c>
      <c r="D36" s="169" t="s">
        <v>219</v>
      </c>
      <c r="E36" s="193">
        <v>31.65</v>
      </c>
      <c r="F36" s="78">
        <f t="shared" si="1"/>
        <v>6.509999999999998</v>
      </c>
      <c r="G36" s="77">
        <v>38.16</v>
      </c>
      <c r="H36" s="79">
        <f t="shared" si="2"/>
        <v>57239.99999999999</v>
      </c>
      <c r="I36" s="79">
        <f>F36*1300</f>
        <v>8462.999999999998</v>
      </c>
      <c r="J36" s="240">
        <f>F36*1300</f>
        <v>8462.999999999998</v>
      </c>
      <c r="K36" s="113">
        <f>G36*1400</f>
        <v>53423.99999999999</v>
      </c>
      <c r="L36" s="114" t="e">
        <f>#REF!*1.35</f>
        <v>#REF!</v>
      </c>
      <c r="M36" s="114" t="e">
        <f>#REF!*1.35</f>
        <v>#REF!</v>
      </c>
      <c r="N36" s="127"/>
      <c r="O36" s="85"/>
    </row>
    <row r="37" spans="1:15" ht="18">
      <c r="A37" s="31"/>
      <c r="B37" s="75" t="s">
        <v>200</v>
      </c>
      <c r="C37" s="168" t="s">
        <v>262</v>
      </c>
      <c r="D37" s="169" t="s">
        <v>219</v>
      </c>
      <c r="E37" s="193">
        <f>SUM(E35:E36)</f>
        <v>63.3</v>
      </c>
      <c r="F37" s="78">
        <f>SUM(F35:F36)</f>
        <v>13.019999999999996</v>
      </c>
      <c r="G37" s="77">
        <f>SUM(G35:G36)</f>
        <v>76.32</v>
      </c>
      <c r="H37" s="79"/>
      <c r="I37" s="79"/>
      <c r="J37" s="240"/>
      <c r="K37" s="113"/>
      <c r="L37" s="114" t="e">
        <f>#REF!*1.35</f>
        <v>#REF!</v>
      </c>
      <c r="M37" s="114" t="e">
        <f>#REF!*1.35</f>
        <v>#REF!</v>
      </c>
      <c r="N37" s="93" t="s">
        <v>253</v>
      </c>
      <c r="O37" s="52" t="s">
        <v>199</v>
      </c>
    </row>
    <row r="38" spans="1:15" ht="18">
      <c r="A38" s="31">
        <v>20</v>
      </c>
      <c r="B38" s="63" t="s">
        <v>11</v>
      </c>
      <c r="C38" s="68" t="s">
        <v>256</v>
      </c>
      <c r="D38" s="64" t="s">
        <v>219</v>
      </c>
      <c r="E38" s="194">
        <v>31.95</v>
      </c>
      <c r="F38" s="66">
        <f t="shared" si="1"/>
        <v>6.570000000000004</v>
      </c>
      <c r="G38" s="65">
        <v>38.52</v>
      </c>
      <c r="H38" s="67">
        <f t="shared" si="2"/>
        <v>57780.00000000001</v>
      </c>
      <c r="I38" s="67">
        <v>77040</v>
      </c>
      <c r="J38" s="238">
        <v>50076</v>
      </c>
      <c r="K38" s="91">
        <f>G38*1400</f>
        <v>53928.00000000001</v>
      </c>
      <c r="L38" s="92" t="e">
        <f>#REF!*1.35</f>
        <v>#REF!</v>
      </c>
      <c r="M38" s="92" t="e">
        <f>#REF!*1.35</f>
        <v>#REF!</v>
      </c>
      <c r="N38" s="93"/>
      <c r="O38" s="85" t="s">
        <v>278</v>
      </c>
    </row>
    <row r="39" spans="1:15" ht="18">
      <c r="A39" s="32">
        <v>21</v>
      </c>
      <c r="B39" s="63" t="s">
        <v>12</v>
      </c>
      <c r="C39" s="68" t="s">
        <v>263</v>
      </c>
      <c r="D39" s="64" t="s">
        <v>261</v>
      </c>
      <c r="E39" s="194">
        <v>73.58</v>
      </c>
      <c r="F39" s="66">
        <f t="shared" si="1"/>
        <v>16.28</v>
      </c>
      <c r="G39" s="65">
        <v>89.86</v>
      </c>
      <c r="H39" s="67">
        <f t="shared" si="2"/>
        <v>134790</v>
      </c>
      <c r="I39" s="67"/>
      <c r="J39" s="238"/>
      <c r="K39" s="91"/>
      <c r="L39" s="92" t="e">
        <f>#REF!*1.35</f>
        <v>#REF!</v>
      </c>
      <c r="M39" s="92" t="e">
        <f>#REF!*1.35</f>
        <v>#REF!</v>
      </c>
      <c r="N39" s="93" t="s">
        <v>253</v>
      </c>
      <c r="O39" s="52"/>
    </row>
    <row r="40" spans="1:15" ht="18">
      <c r="A40" s="32">
        <v>22</v>
      </c>
      <c r="B40" s="63" t="s">
        <v>13</v>
      </c>
      <c r="C40" s="68" t="s">
        <v>256</v>
      </c>
      <c r="D40" s="64" t="s">
        <v>261</v>
      </c>
      <c r="E40" s="194">
        <v>31.95</v>
      </c>
      <c r="F40" s="66">
        <f t="shared" si="1"/>
        <v>7.129999999999999</v>
      </c>
      <c r="G40" s="65">
        <v>39.08</v>
      </c>
      <c r="H40" s="67">
        <f t="shared" si="2"/>
        <v>58620</v>
      </c>
      <c r="I40" s="67"/>
      <c r="J40" s="238"/>
      <c r="K40" s="91"/>
      <c r="L40" s="92"/>
      <c r="M40" s="92"/>
      <c r="N40" s="93" t="s">
        <v>253</v>
      </c>
      <c r="O40" s="52"/>
    </row>
    <row r="41" spans="1:15" ht="18" hidden="1">
      <c r="A41" s="32">
        <v>23</v>
      </c>
      <c r="B41" s="63" t="s">
        <v>14</v>
      </c>
      <c r="C41" s="68" t="s">
        <v>3</v>
      </c>
      <c r="D41" s="64" t="s">
        <v>220</v>
      </c>
      <c r="E41" s="194">
        <v>31.8</v>
      </c>
      <c r="F41" s="66">
        <f t="shared" si="1"/>
        <v>7.099999999999998</v>
      </c>
      <c r="G41" s="65">
        <v>38.9</v>
      </c>
      <c r="H41" s="67">
        <f t="shared" si="2"/>
        <v>58350</v>
      </c>
      <c r="I41" s="67"/>
      <c r="J41" s="238"/>
      <c r="K41" s="91"/>
      <c r="L41" s="92"/>
      <c r="M41" s="92"/>
      <c r="N41" s="167"/>
      <c r="O41" s="85"/>
    </row>
    <row r="42" spans="1:15" ht="18" hidden="1">
      <c r="A42" s="32">
        <v>24</v>
      </c>
      <c r="B42" s="63" t="s">
        <v>15</v>
      </c>
      <c r="C42" s="68" t="s">
        <v>3</v>
      </c>
      <c r="D42" s="64" t="s">
        <v>220</v>
      </c>
      <c r="E42" s="194">
        <v>31.8</v>
      </c>
      <c r="F42" s="66">
        <f t="shared" si="1"/>
        <v>7.099999999999998</v>
      </c>
      <c r="G42" s="65">
        <v>38.9</v>
      </c>
      <c r="H42" s="67">
        <f t="shared" si="2"/>
        <v>58350</v>
      </c>
      <c r="I42" s="67"/>
      <c r="J42" s="238"/>
      <c r="K42" s="91"/>
      <c r="L42" s="92"/>
      <c r="M42" s="92"/>
      <c r="N42" s="167"/>
      <c r="O42" s="85"/>
    </row>
    <row r="43" spans="1:15" ht="18">
      <c r="A43" s="32"/>
      <c r="B43" s="63" t="s">
        <v>201</v>
      </c>
      <c r="C43" s="68" t="s">
        <v>262</v>
      </c>
      <c r="D43" s="64" t="s">
        <v>261</v>
      </c>
      <c r="E43" s="194">
        <f>SUM(E41:E42)</f>
        <v>63.6</v>
      </c>
      <c r="F43" s="66">
        <f>SUM(F41:F42)</f>
        <v>14.199999999999996</v>
      </c>
      <c r="G43" s="65">
        <f>SUM(G41:G42)</f>
        <v>77.8</v>
      </c>
      <c r="H43" s="67"/>
      <c r="I43" s="172"/>
      <c r="J43" s="235"/>
      <c r="K43" s="91"/>
      <c r="L43" s="92"/>
      <c r="M43" s="92"/>
      <c r="N43" s="93" t="s">
        <v>253</v>
      </c>
      <c r="O43" s="52" t="s">
        <v>199</v>
      </c>
    </row>
    <row r="44" spans="1:15" ht="18">
      <c r="A44" s="32">
        <v>25</v>
      </c>
      <c r="B44" s="63" t="s">
        <v>16</v>
      </c>
      <c r="C44" s="68" t="s">
        <v>256</v>
      </c>
      <c r="D44" s="64" t="s">
        <v>261</v>
      </c>
      <c r="E44" s="194">
        <v>31.95</v>
      </c>
      <c r="F44" s="66">
        <f t="shared" si="1"/>
        <v>7.129999999999999</v>
      </c>
      <c r="G44" s="65">
        <v>39.08</v>
      </c>
      <c r="H44" s="67">
        <f t="shared" si="2"/>
        <v>58620</v>
      </c>
      <c r="I44" s="67"/>
      <c r="J44" s="238"/>
      <c r="K44" s="91"/>
      <c r="L44" s="92"/>
      <c r="M44" s="92"/>
      <c r="N44" s="93" t="s">
        <v>253</v>
      </c>
      <c r="O44" s="85"/>
    </row>
    <row r="45" spans="1:15" ht="23.25">
      <c r="A45" s="32">
        <v>26</v>
      </c>
      <c r="B45" s="63" t="s">
        <v>17</v>
      </c>
      <c r="C45" s="68" t="s">
        <v>262</v>
      </c>
      <c r="D45" s="64" t="s">
        <v>261</v>
      </c>
      <c r="E45" s="194">
        <v>62.97</v>
      </c>
      <c r="F45" s="66">
        <f t="shared" si="1"/>
        <v>13.689999999999998</v>
      </c>
      <c r="G45" s="65">
        <v>76.66</v>
      </c>
      <c r="H45" s="67">
        <f t="shared" si="2"/>
        <v>114990</v>
      </c>
      <c r="I45" s="67">
        <v>153320</v>
      </c>
      <c r="J45" s="265">
        <v>118823</v>
      </c>
      <c r="K45" s="91"/>
      <c r="L45" s="92"/>
      <c r="M45" s="92"/>
      <c r="N45" s="93"/>
      <c r="O45" s="85"/>
    </row>
    <row r="46" spans="1:15" ht="18">
      <c r="A46" s="33">
        <v>27</v>
      </c>
      <c r="B46" s="69" t="s">
        <v>18</v>
      </c>
      <c r="C46" s="74" t="s">
        <v>262</v>
      </c>
      <c r="D46" s="70" t="s">
        <v>260</v>
      </c>
      <c r="E46" s="188">
        <v>73.58</v>
      </c>
      <c r="F46" s="72">
        <f t="shared" si="1"/>
        <v>16.379999999999995</v>
      </c>
      <c r="G46" s="71">
        <v>89.96</v>
      </c>
      <c r="H46" s="73">
        <f aca="true" t="shared" si="3" ref="H46:H52">G46*1600</f>
        <v>143936</v>
      </c>
      <c r="I46" s="73"/>
      <c r="J46" s="239"/>
      <c r="K46" s="96"/>
      <c r="L46" s="97"/>
      <c r="M46" s="97"/>
      <c r="N46" s="93" t="s">
        <v>253</v>
      </c>
      <c r="O46" s="85"/>
    </row>
    <row r="47" spans="1:15" ht="18">
      <c r="A47" s="33">
        <v>28</v>
      </c>
      <c r="B47" s="69" t="s">
        <v>19</v>
      </c>
      <c r="C47" s="74" t="s">
        <v>256</v>
      </c>
      <c r="D47" s="70" t="s">
        <v>260</v>
      </c>
      <c r="E47" s="188">
        <v>31.95</v>
      </c>
      <c r="F47" s="72">
        <f t="shared" si="1"/>
        <v>7.129999999999999</v>
      </c>
      <c r="G47" s="71">
        <v>39.08</v>
      </c>
      <c r="H47" s="73">
        <f t="shared" si="3"/>
        <v>62528</v>
      </c>
      <c r="I47" s="73"/>
      <c r="J47" s="239"/>
      <c r="K47" s="96"/>
      <c r="L47" s="97"/>
      <c r="M47" s="97"/>
      <c r="N47" s="93" t="s">
        <v>253</v>
      </c>
      <c r="O47" s="85"/>
    </row>
    <row r="48" spans="1:15" ht="18" hidden="1">
      <c r="A48" s="33">
        <v>29</v>
      </c>
      <c r="B48" s="69" t="s">
        <v>20</v>
      </c>
      <c r="C48" s="74" t="s">
        <v>3</v>
      </c>
      <c r="D48" s="70" t="s">
        <v>221</v>
      </c>
      <c r="E48" s="188">
        <v>31.8</v>
      </c>
      <c r="F48" s="72">
        <f t="shared" si="1"/>
        <v>7.099999999999998</v>
      </c>
      <c r="G48" s="71">
        <v>38.9</v>
      </c>
      <c r="H48" s="73">
        <f t="shared" si="3"/>
        <v>62240</v>
      </c>
      <c r="I48" s="73"/>
      <c r="J48" s="239"/>
      <c r="K48" s="96"/>
      <c r="L48" s="97"/>
      <c r="M48" s="97"/>
      <c r="N48" s="93" t="s">
        <v>253</v>
      </c>
      <c r="O48" s="85"/>
    </row>
    <row r="49" spans="1:15" ht="18" hidden="1">
      <c r="A49" s="33">
        <v>30</v>
      </c>
      <c r="B49" s="69" t="s">
        <v>21</v>
      </c>
      <c r="C49" s="74" t="s">
        <v>3</v>
      </c>
      <c r="D49" s="70" t="s">
        <v>221</v>
      </c>
      <c r="E49" s="188">
        <v>31.8</v>
      </c>
      <c r="F49" s="72">
        <f t="shared" si="1"/>
        <v>7.099999999999998</v>
      </c>
      <c r="G49" s="71">
        <v>38.9</v>
      </c>
      <c r="H49" s="73">
        <f t="shared" si="3"/>
        <v>62240</v>
      </c>
      <c r="I49" s="73"/>
      <c r="J49" s="239"/>
      <c r="K49" s="96"/>
      <c r="L49" s="97"/>
      <c r="M49" s="97"/>
      <c r="N49" s="93" t="s">
        <v>253</v>
      </c>
      <c r="O49" s="85"/>
    </row>
    <row r="50" spans="1:15" ht="18">
      <c r="A50" s="33"/>
      <c r="B50" s="69" t="s">
        <v>202</v>
      </c>
      <c r="C50" s="74" t="s">
        <v>262</v>
      </c>
      <c r="D50" s="70" t="s">
        <v>260</v>
      </c>
      <c r="E50" s="188">
        <f>SUM(E48:E49)</f>
        <v>63.6</v>
      </c>
      <c r="F50" s="72">
        <f>SUM(F48:F49)</f>
        <v>14.199999999999996</v>
      </c>
      <c r="G50" s="71">
        <f>SUM(G48:G49)</f>
        <v>77.8</v>
      </c>
      <c r="H50" s="73"/>
      <c r="I50" s="73"/>
      <c r="J50" s="239"/>
      <c r="K50" s="96"/>
      <c r="L50" s="97"/>
      <c r="M50" s="97"/>
      <c r="N50" s="93" t="s">
        <v>253</v>
      </c>
      <c r="O50" s="52" t="s">
        <v>199</v>
      </c>
    </row>
    <row r="51" spans="1:15" ht="18">
      <c r="A51" s="33">
        <v>31</v>
      </c>
      <c r="B51" s="69" t="s">
        <v>22</v>
      </c>
      <c r="C51" s="74" t="s">
        <v>256</v>
      </c>
      <c r="D51" s="70" t="s">
        <v>260</v>
      </c>
      <c r="E51" s="188">
        <v>31.95</v>
      </c>
      <c r="F51" s="72">
        <f t="shared" si="1"/>
        <v>7.129999999999999</v>
      </c>
      <c r="G51" s="71">
        <v>39.08</v>
      </c>
      <c r="H51" s="73">
        <f t="shared" si="3"/>
        <v>62528</v>
      </c>
      <c r="I51" s="73">
        <v>78160</v>
      </c>
      <c r="J51" s="236">
        <v>74252</v>
      </c>
      <c r="K51" s="96"/>
      <c r="L51" s="97"/>
      <c r="M51" s="97"/>
      <c r="N51" s="127"/>
      <c r="O51" s="85"/>
    </row>
    <row r="52" spans="1:15" ht="18">
      <c r="A52" s="33">
        <v>32</v>
      </c>
      <c r="B52" s="69" t="s">
        <v>23</v>
      </c>
      <c r="C52" s="74" t="s">
        <v>262</v>
      </c>
      <c r="D52" s="70" t="s">
        <v>260</v>
      </c>
      <c r="E52" s="188">
        <v>64.06</v>
      </c>
      <c r="F52" s="72">
        <f t="shared" si="1"/>
        <v>13.929999999999993</v>
      </c>
      <c r="G52" s="71">
        <v>77.99</v>
      </c>
      <c r="H52" s="73">
        <f t="shared" si="3"/>
        <v>124783.99999999999</v>
      </c>
      <c r="I52" s="73">
        <v>155980</v>
      </c>
      <c r="J52" s="236">
        <v>148181</v>
      </c>
      <c r="K52" s="96"/>
      <c r="L52" s="97"/>
      <c r="M52" s="97"/>
      <c r="N52" s="127"/>
      <c r="O52" s="85"/>
    </row>
    <row r="53" spans="1:15" ht="18">
      <c r="A53" s="34">
        <v>33</v>
      </c>
      <c r="B53" s="75" t="s">
        <v>24</v>
      </c>
      <c r="C53" s="76" t="s">
        <v>262</v>
      </c>
      <c r="D53" s="169" t="s">
        <v>268</v>
      </c>
      <c r="E53" s="193">
        <v>78.79</v>
      </c>
      <c r="F53" s="78">
        <f t="shared" si="1"/>
        <v>16.659999999999997</v>
      </c>
      <c r="G53" s="77">
        <v>95.45</v>
      </c>
      <c r="H53" s="79">
        <f>G53*2000</f>
        <v>190900</v>
      </c>
      <c r="I53" s="79"/>
      <c r="J53" s="237"/>
      <c r="K53" s="112"/>
      <c r="L53" s="101"/>
      <c r="M53" s="101"/>
      <c r="N53" s="93" t="s">
        <v>253</v>
      </c>
      <c r="O53" s="85"/>
    </row>
    <row r="54" spans="1:15" ht="18">
      <c r="A54" s="34">
        <v>34</v>
      </c>
      <c r="B54" s="75" t="s">
        <v>25</v>
      </c>
      <c r="C54" s="76" t="s">
        <v>262</v>
      </c>
      <c r="D54" s="169" t="s">
        <v>268</v>
      </c>
      <c r="E54" s="193">
        <v>54.96</v>
      </c>
      <c r="F54" s="78">
        <f t="shared" si="1"/>
        <v>11.619999999999997</v>
      </c>
      <c r="G54" s="77">
        <v>66.58</v>
      </c>
      <c r="H54" s="79">
        <f>G54*2000</f>
        <v>133160</v>
      </c>
      <c r="I54" s="79"/>
      <c r="J54" s="237"/>
      <c r="K54" s="112"/>
      <c r="L54" s="101"/>
      <c r="M54" s="101"/>
      <c r="N54" s="93" t="s">
        <v>253</v>
      </c>
      <c r="O54" s="85"/>
    </row>
    <row r="55" spans="1:15" ht="16.5" thickBot="1">
      <c r="A55" s="35">
        <v>35</v>
      </c>
      <c r="B55" s="75" t="s">
        <v>26</v>
      </c>
      <c r="C55" s="76" t="s">
        <v>262</v>
      </c>
      <c r="D55" s="169" t="s">
        <v>268</v>
      </c>
      <c r="E55" s="193">
        <v>74.61</v>
      </c>
      <c r="F55" s="78">
        <f t="shared" si="1"/>
        <v>15.370000000000005</v>
      </c>
      <c r="G55" s="77">
        <v>89.98</v>
      </c>
      <c r="H55" s="79">
        <f>G55*2000</f>
        <v>179960</v>
      </c>
      <c r="I55" s="79"/>
      <c r="J55" s="79"/>
      <c r="K55" s="112"/>
      <c r="L55" s="101"/>
      <c r="M55" s="101"/>
      <c r="N55" s="93" t="s">
        <v>253</v>
      </c>
      <c r="O55" s="85"/>
    </row>
    <row r="56" spans="1:15" ht="15.75">
      <c r="A56" s="5"/>
      <c r="B56" s="109"/>
      <c r="C56" s="53"/>
      <c r="D56" s="53"/>
      <c r="E56" s="191"/>
      <c r="F56" s="53"/>
      <c r="G56" s="53"/>
      <c r="H56" s="53"/>
      <c r="I56" s="105"/>
      <c r="J56" s="105"/>
      <c r="K56" s="106"/>
      <c r="L56" s="107"/>
      <c r="M56" s="107"/>
      <c r="N56" s="53"/>
      <c r="O56" s="85"/>
    </row>
    <row r="57" spans="1:15" ht="16.5" thickBot="1">
      <c r="A57" s="5"/>
      <c r="B57" s="109"/>
      <c r="C57" s="53"/>
      <c r="D57" s="53"/>
      <c r="E57" s="191"/>
      <c r="F57" s="53"/>
      <c r="G57" s="53"/>
      <c r="H57" s="53"/>
      <c r="I57" s="105"/>
      <c r="J57" s="105"/>
      <c r="K57" s="106"/>
      <c r="L57" s="107"/>
      <c r="M57" s="107"/>
      <c r="N57" s="53"/>
      <c r="O57" s="85"/>
    </row>
    <row r="58" spans="1:15" ht="16.5" customHeight="1">
      <c r="A58" s="13"/>
      <c r="B58" s="108"/>
      <c r="C58" s="53"/>
      <c r="D58" s="53"/>
      <c r="E58" s="191"/>
      <c r="F58" s="53"/>
      <c r="G58" s="53"/>
      <c r="H58" s="53"/>
      <c r="I58" s="105"/>
      <c r="J58" s="105"/>
      <c r="K58" s="106"/>
      <c r="L58" s="107"/>
      <c r="M58" s="107"/>
      <c r="N58" s="53"/>
      <c r="O58" s="85"/>
    </row>
    <row r="59" spans="1:15" ht="18.75" customHeight="1">
      <c r="A59" s="21"/>
      <c r="B59" s="109"/>
      <c r="C59" s="53"/>
      <c r="D59" s="203" t="s">
        <v>227</v>
      </c>
      <c r="E59" s="191"/>
      <c r="F59" s="53"/>
      <c r="G59" s="53"/>
      <c r="H59" s="53"/>
      <c r="I59" s="105"/>
      <c r="J59" s="242" t="s">
        <v>282</v>
      </c>
      <c r="K59" s="106" t="s">
        <v>194</v>
      </c>
      <c r="L59" s="110" t="s">
        <v>193</v>
      </c>
      <c r="M59" s="107" t="s">
        <v>195</v>
      </c>
      <c r="N59" s="53"/>
      <c r="O59" s="85"/>
    </row>
    <row r="60" spans="1:15" ht="18.75" thickBot="1">
      <c r="A60" s="36"/>
      <c r="B60" s="54" t="s">
        <v>189</v>
      </c>
      <c r="C60" s="204" t="s">
        <v>213</v>
      </c>
      <c r="D60" s="204" t="s">
        <v>259</v>
      </c>
      <c r="E60" s="204" t="s">
        <v>271</v>
      </c>
      <c r="F60" s="204" t="s">
        <v>269</v>
      </c>
      <c r="G60" s="204" t="s">
        <v>270</v>
      </c>
      <c r="H60" s="55" t="s">
        <v>140</v>
      </c>
      <c r="I60" s="55" t="s">
        <v>280</v>
      </c>
      <c r="J60" s="232" t="s">
        <v>281</v>
      </c>
      <c r="K60" s="55" t="s">
        <v>233</v>
      </c>
      <c r="L60" s="111" t="s">
        <v>192</v>
      </c>
      <c r="M60" s="111" t="s">
        <v>192</v>
      </c>
      <c r="N60" s="49"/>
      <c r="O60" s="85"/>
    </row>
    <row r="61" spans="1:15" ht="23.25">
      <c r="A61" s="39"/>
      <c r="B61" s="255" t="s">
        <v>235</v>
      </c>
      <c r="C61" s="256" t="s">
        <v>262</v>
      </c>
      <c r="D61" s="256" t="s">
        <v>219</v>
      </c>
      <c r="E61" s="280">
        <v>65.92</v>
      </c>
      <c r="F61" s="281">
        <v>11.28</v>
      </c>
      <c r="G61" s="281">
        <v>77.2</v>
      </c>
      <c r="H61" s="282"/>
      <c r="I61" s="283">
        <v>154400</v>
      </c>
      <c r="J61" s="284">
        <v>115800</v>
      </c>
      <c r="K61" s="285"/>
      <c r="L61" s="286"/>
      <c r="M61" s="286"/>
      <c r="N61" s="263" t="s">
        <v>278</v>
      </c>
      <c r="O61" s="85"/>
    </row>
    <row r="62" spans="1:14" ht="21.75" customHeight="1">
      <c r="A62" s="38">
        <v>37</v>
      </c>
      <c r="B62" s="176" t="s">
        <v>255</v>
      </c>
      <c r="C62" s="177" t="s">
        <v>256</v>
      </c>
      <c r="D62" s="177" t="s">
        <v>219</v>
      </c>
      <c r="E62" s="178" t="s">
        <v>257</v>
      </c>
      <c r="F62" s="179">
        <v>4.79</v>
      </c>
      <c r="G62" s="178" t="s">
        <v>258</v>
      </c>
      <c r="H62" s="180"/>
      <c r="I62" s="233">
        <v>65120</v>
      </c>
      <c r="J62" s="251">
        <v>63500</v>
      </c>
      <c r="K62" s="115">
        <f>G61*1450</f>
        <v>111940</v>
      </c>
      <c r="L62" s="116" t="e">
        <f>#REF!*1.35</f>
        <v>#REF!</v>
      </c>
      <c r="M62" s="116" t="e">
        <f>#REF!*1.35</f>
        <v>#REF!</v>
      </c>
      <c r="N62" s="252" t="s">
        <v>283</v>
      </c>
    </row>
    <row r="63" spans="1:15" ht="15.75" hidden="1">
      <c r="A63" s="38">
        <v>38</v>
      </c>
      <c r="B63" s="117" t="s">
        <v>27</v>
      </c>
      <c r="C63" s="118" t="s">
        <v>3</v>
      </c>
      <c r="D63" s="119" t="s">
        <v>145</v>
      </c>
      <c r="E63" s="195">
        <v>31.8</v>
      </c>
      <c r="F63" s="121">
        <f aca="true" t="shared" si="4" ref="F63:F85">G63-E63</f>
        <v>5.629999999999999</v>
      </c>
      <c r="G63" s="120">
        <v>37.43</v>
      </c>
      <c r="H63" s="122">
        <f>G63*1500</f>
        <v>56145</v>
      </c>
      <c r="I63" s="122">
        <f>F63*2000</f>
        <v>11259.999999999998</v>
      </c>
      <c r="J63" s="122">
        <f>F63*2000</f>
        <v>11259.999999999998</v>
      </c>
      <c r="K63" s="115">
        <f>G63*1400</f>
        <v>52402</v>
      </c>
      <c r="L63" s="116" t="e">
        <f>#REF!*1.35</f>
        <v>#REF!</v>
      </c>
      <c r="M63" s="116" t="e">
        <f>#REF!*1.35</f>
        <v>#REF!</v>
      </c>
      <c r="N63" s="53"/>
      <c r="O63" s="85"/>
    </row>
    <row r="64" spans="1:15" ht="15.75" hidden="1">
      <c r="A64" s="38">
        <v>39</v>
      </c>
      <c r="B64" s="117" t="s">
        <v>28</v>
      </c>
      <c r="C64" s="118" t="s">
        <v>3</v>
      </c>
      <c r="D64" s="119" t="s">
        <v>145</v>
      </c>
      <c r="E64" s="195">
        <v>31.8</v>
      </c>
      <c r="F64" s="121">
        <f t="shared" si="4"/>
        <v>5.629999999999999</v>
      </c>
      <c r="G64" s="120">
        <v>37.43</v>
      </c>
      <c r="H64" s="122">
        <f>G64*1500</f>
        <v>56145</v>
      </c>
      <c r="I64" s="122">
        <f>F64*2000</f>
        <v>11259.999999999998</v>
      </c>
      <c r="J64" s="122">
        <f>F64*2000</f>
        <v>11259.999999999998</v>
      </c>
      <c r="K64" s="115">
        <f>G64*1400</f>
        <v>52402</v>
      </c>
      <c r="L64" s="116" t="e">
        <f>#REF!*1.35</f>
        <v>#REF!</v>
      </c>
      <c r="M64" s="116" t="e">
        <f>#REF!*1.35</f>
        <v>#REF!</v>
      </c>
      <c r="N64" s="53"/>
      <c r="O64" s="85"/>
    </row>
    <row r="65" spans="1:15" ht="15.75" hidden="1">
      <c r="A65" s="38"/>
      <c r="B65" s="58" t="s">
        <v>203</v>
      </c>
      <c r="C65" s="59" t="s">
        <v>225</v>
      </c>
      <c r="D65" s="59" t="s">
        <v>219</v>
      </c>
      <c r="E65" s="189">
        <f>SUM(E63:E64)</f>
        <v>63.6</v>
      </c>
      <c r="F65" s="61">
        <f>SUM(F63:F64)</f>
        <v>11.259999999999998</v>
      </c>
      <c r="G65" s="60">
        <f>SUM(G63:G64)</f>
        <v>74.86</v>
      </c>
      <c r="H65" s="62"/>
      <c r="I65" s="62">
        <f>F65*2000</f>
        <v>22519.999999999996</v>
      </c>
      <c r="J65" s="62">
        <f>F65*2000</f>
        <v>22519.999999999996</v>
      </c>
      <c r="K65" s="115"/>
      <c r="L65" s="116" t="e">
        <f>#REF!*1.35</f>
        <v>#REF!</v>
      </c>
      <c r="M65" s="116" t="e">
        <f>#REF!*1.35</f>
        <v>#REF!</v>
      </c>
      <c r="N65" s="93" t="s">
        <v>209</v>
      </c>
      <c r="O65" s="149" t="s">
        <v>234</v>
      </c>
    </row>
    <row r="66" spans="1:14" ht="15.75" hidden="1">
      <c r="A66" s="38">
        <v>40</v>
      </c>
      <c r="B66" s="58" t="s">
        <v>29</v>
      </c>
      <c r="C66" s="59" t="s">
        <v>218</v>
      </c>
      <c r="D66" s="59" t="s">
        <v>219</v>
      </c>
      <c r="E66" s="189">
        <v>27.59</v>
      </c>
      <c r="F66" s="61">
        <f t="shared" si="4"/>
        <v>4.879999999999999</v>
      </c>
      <c r="G66" s="60">
        <v>32.47</v>
      </c>
      <c r="H66" s="62">
        <f>G66*1500</f>
        <v>48705</v>
      </c>
      <c r="I66" s="62">
        <f>F66*2000</f>
        <v>9759.999999999998</v>
      </c>
      <c r="J66" s="62">
        <f>F66*2000</f>
        <v>9759.999999999998</v>
      </c>
      <c r="K66" s="115">
        <f>G66*1400</f>
        <v>45458</v>
      </c>
      <c r="L66" s="116" t="e">
        <f>#REF!*1.35</f>
        <v>#REF!</v>
      </c>
      <c r="M66" s="116" t="e">
        <f>#REF!*1.35</f>
        <v>#REF!</v>
      </c>
      <c r="N66" s="93" t="s">
        <v>253</v>
      </c>
    </row>
    <row r="67" spans="1:15" ht="15.75" hidden="1">
      <c r="A67" s="38">
        <v>41</v>
      </c>
      <c r="B67" s="58" t="s">
        <v>30</v>
      </c>
      <c r="C67" s="59" t="s">
        <v>225</v>
      </c>
      <c r="D67" s="59" t="s">
        <v>219</v>
      </c>
      <c r="E67" s="189">
        <v>66</v>
      </c>
      <c r="F67" s="61">
        <f t="shared" si="4"/>
        <v>11.290000000000006</v>
      </c>
      <c r="G67" s="60">
        <v>77.29</v>
      </c>
      <c r="H67" s="62">
        <f>G67*1500</f>
        <v>115935.00000000001</v>
      </c>
      <c r="I67" s="62">
        <f>F67*2000</f>
        <v>22580.00000000001</v>
      </c>
      <c r="J67" s="62">
        <f>F67*2000</f>
        <v>22580.00000000001</v>
      </c>
      <c r="K67" s="115">
        <f>G67*1300</f>
        <v>100477.00000000001</v>
      </c>
      <c r="L67" s="116" t="e">
        <f>#REF!*1.35</f>
        <v>#REF!</v>
      </c>
      <c r="M67" s="116" t="e">
        <f>#REF!*1.35</f>
        <v>#REF!</v>
      </c>
      <c r="N67" s="93" t="s">
        <v>253</v>
      </c>
      <c r="O67" s="146"/>
    </row>
    <row r="68" spans="1:15" ht="23.25">
      <c r="A68" s="38"/>
      <c r="B68" s="269" t="s">
        <v>279</v>
      </c>
      <c r="C68" s="270" t="s">
        <v>256</v>
      </c>
      <c r="D68" s="270" t="s">
        <v>219</v>
      </c>
      <c r="E68" s="271">
        <v>27.59</v>
      </c>
      <c r="F68" s="272">
        <v>4.79</v>
      </c>
      <c r="G68" s="273">
        <v>32.56</v>
      </c>
      <c r="H68" s="274">
        <f>G68*1500</f>
        <v>48840</v>
      </c>
      <c r="I68" s="274">
        <v>65120</v>
      </c>
      <c r="J68" s="275">
        <v>56950</v>
      </c>
      <c r="K68" s="276"/>
      <c r="L68" s="277" t="e">
        <f>#REF!*1.35</f>
        <v>#REF!</v>
      </c>
      <c r="M68" s="277"/>
      <c r="N68" s="266" t="s">
        <v>278</v>
      </c>
      <c r="O68" s="267" t="s">
        <v>284</v>
      </c>
    </row>
    <row r="69" spans="1:15" ht="18">
      <c r="A69" s="32">
        <v>42</v>
      </c>
      <c r="B69" s="63" t="s">
        <v>31</v>
      </c>
      <c r="C69" s="64" t="s">
        <v>267</v>
      </c>
      <c r="D69" s="64" t="s">
        <v>261</v>
      </c>
      <c r="E69" s="194">
        <v>65.92</v>
      </c>
      <c r="F69" s="66">
        <f t="shared" si="4"/>
        <v>12.219999999999999</v>
      </c>
      <c r="G69" s="65">
        <v>78.14</v>
      </c>
      <c r="H69" s="67">
        <f aca="true" t="shared" si="5" ref="H69:H75">G69*1550</f>
        <v>121117</v>
      </c>
      <c r="I69" s="67">
        <v>156280</v>
      </c>
      <c r="J69" s="235">
        <v>148466</v>
      </c>
      <c r="K69" s="91">
        <f aca="true" t="shared" si="6" ref="K69:K75">G69*1450</f>
        <v>113303</v>
      </c>
      <c r="L69" s="116" t="e">
        <f>#REF!*1.35</f>
        <v>#REF!</v>
      </c>
      <c r="M69" s="116" t="e">
        <f>#REF!*1.35</f>
        <v>#REF!</v>
      </c>
      <c r="N69" s="93" t="s">
        <v>278</v>
      </c>
      <c r="O69" s="145"/>
    </row>
    <row r="70" spans="1:15" ht="18" hidden="1">
      <c r="A70" s="32">
        <v>43</v>
      </c>
      <c r="B70" s="63" t="s">
        <v>32</v>
      </c>
      <c r="C70" s="68" t="s">
        <v>3</v>
      </c>
      <c r="D70" s="64" t="s">
        <v>221</v>
      </c>
      <c r="E70" s="194">
        <v>31.95</v>
      </c>
      <c r="F70" s="66">
        <f t="shared" si="4"/>
        <v>6.129999999999999</v>
      </c>
      <c r="G70" s="65">
        <v>38.08</v>
      </c>
      <c r="H70" s="67">
        <f t="shared" si="5"/>
        <v>59024</v>
      </c>
      <c r="I70" s="67"/>
      <c r="J70" s="235">
        <v>144020</v>
      </c>
      <c r="K70" s="91">
        <f t="shared" si="6"/>
        <v>55216</v>
      </c>
      <c r="L70" s="116" t="e">
        <f>#REF!*1.35</f>
        <v>#REF!</v>
      </c>
      <c r="M70" s="116" t="e">
        <f>#REF!*1.35</f>
        <v>#REF!</v>
      </c>
      <c r="N70" s="93" t="s">
        <v>278</v>
      </c>
      <c r="O70" s="145"/>
    </row>
    <row r="71" spans="1:15" ht="18" hidden="1">
      <c r="A71" s="32">
        <v>44</v>
      </c>
      <c r="B71" s="63" t="s">
        <v>33</v>
      </c>
      <c r="C71" s="68" t="s">
        <v>3</v>
      </c>
      <c r="D71" s="64" t="s">
        <v>220</v>
      </c>
      <c r="E71" s="194">
        <v>31.8</v>
      </c>
      <c r="F71" s="66">
        <f t="shared" si="4"/>
        <v>6.099999999999998</v>
      </c>
      <c r="G71" s="65">
        <v>37.9</v>
      </c>
      <c r="H71" s="67">
        <f t="shared" si="5"/>
        <v>58745</v>
      </c>
      <c r="I71" s="67">
        <f>F71*2000</f>
        <v>12199.999999999996</v>
      </c>
      <c r="J71" s="235">
        <v>144020</v>
      </c>
      <c r="K71" s="91">
        <f t="shared" si="6"/>
        <v>54955</v>
      </c>
      <c r="L71" s="116" t="e">
        <f>#REF!*1.35</f>
        <v>#REF!</v>
      </c>
      <c r="M71" s="116" t="e">
        <f>#REF!*1.35</f>
        <v>#REF!</v>
      </c>
      <c r="N71" s="93" t="s">
        <v>278</v>
      </c>
      <c r="O71" s="145"/>
    </row>
    <row r="72" spans="1:15" ht="18" hidden="1">
      <c r="A72" s="32">
        <v>45</v>
      </c>
      <c r="B72" s="63" t="s">
        <v>34</v>
      </c>
      <c r="C72" s="68" t="s">
        <v>3</v>
      </c>
      <c r="D72" s="64" t="s">
        <v>220</v>
      </c>
      <c r="E72" s="194">
        <v>31.8</v>
      </c>
      <c r="F72" s="66">
        <f t="shared" si="4"/>
        <v>6.099999999999998</v>
      </c>
      <c r="G72" s="65">
        <v>37.9</v>
      </c>
      <c r="H72" s="67">
        <f t="shared" si="5"/>
        <v>58745</v>
      </c>
      <c r="I72" s="67">
        <f>F72*2000</f>
        <v>12199.999999999996</v>
      </c>
      <c r="J72" s="235">
        <v>144020</v>
      </c>
      <c r="K72" s="91">
        <f t="shared" si="6"/>
        <v>54955</v>
      </c>
      <c r="L72" s="116" t="e">
        <f>#REF!*1.35</f>
        <v>#REF!</v>
      </c>
      <c r="M72" s="116" t="e">
        <f>#REF!*1.35</f>
        <v>#REF!</v>
      </c>
      <c r="N72" s="93" t="s">
        <v>278</v>
      </c>
      <c r="O72" s="145"/>
    </row>
    <row r="73" spans="1:15" ht="18">
      <c r="A73" s="32"/>
      <c r="B73" s="63" t="s">
        <v>204</v>
      </c>
      <c r="C73" s="64" t="s">
        <v>267</v>
      </c>
      <c r="D73" s="64" t="s">
        <v>261</v>
      </c>
      <c r="E73" s="194">
        <f>SUM(E71:E72)</f>
        <v>63.6</v>
      </c>
      <c r="F73" s="66">
        <f>SUM(F71:F72)</f>
        <v>12.199999999999996</v>
      </c>
      <c r="G73" s="65">
        <f>SUM(G71:G72)</f>
        <v>75.8</v>
      </c>
      <c r="H73" s="67"/>
      <c r="I73" s="67">
        <v>151600</v>
      </c>
      <c r="J73" s="235">
        <v>144020</v>
      </c>
      <c r="K73" s="91"/>
      <c r="L73" s="116" t="e">
        <f>#REF!*1.35</f>
        <v>#REF!</v>
      </c>
      <c r="M73" s="116"/>
      <c r="N73" s="93" t="s">
        <v>278</v>
      </c>
      <c r="O73" s="144" t="s">
        <v>289</v>
      </c>
    </row>
    <row r="74" spans="1:15" ht="23.25">
      <c r="A74" s="32">
        <v>46</v>
      </c>
      <c r="B74" s="69" t="s">
        <v>35</v>
      </c>
      <c r="C74" s="70" t="s">
        <v>256</v>
      </c>
      <c r="D74" s="70" t="s">
        <v>260</v>
      </c>
      <c r="E74" s="188">
        <v>31.95</v>
      </c>
      <c r="F74" s="72">
        <f t="shared" si="4"/>
        <v>6.129999999999999</v>
      </c>
      <c r="G74" s="71">
        <v>38.08</v>
      </c>
      <c r="H74" s="73">
        <f t="shared" si="5"/>
        <v>59024</v>
      </c>
      <c r="I74" s="73">
        <v>76160</v>
      </c>
      <c r="J74" s="235">
        <v>72352</v>
      </c>
      <c r="K74" s="91">
        <f t="shared" si="6"/>
        <v>55216</v>
      </c>
      <c r="L74" s="116" t="e">
        <f>#REF!*1.35</f>
        <v>#REF!</v>
      </c>
      <c r="M74" s="116" t="e">
        <f>#REF!*1.35</f>
        <v>#REF!</v>
      </c>
      <c r="N74" s="93" t="s">
        <v>278</v>
      </c>
      <c r="O74" s="268" t="s">
        <v>290</v>
      </c>
    </row>
    <row r="75" spans="1:15" ht="15.75" hidden="1">
      <c r="A75" s="32">
        <v>47</v>
      </c>
      <c r="B75" s="63" t="s">
        <v>36</v>
      </c>
      <c r="C75" s="64" t="s">
        <v>248</v>
      </c>
      <c r="D75" s="64" t="s">
        <v>220</v>
      </c>
      <c r="E75" s="194">
        <v>66</v>
      </c>
      <c r="F75" s="66">
        <f t="shared" si="4"/>
        <v>12.230000000000004</v>
      </c>
      <c r="G75" s="65">
        <v>78.23</v>
      </c>
      <c r="H75" s="67">
        <f t="shared" si="5"/>
        <v>121256.5</v>
      </c>
      <c r="I75" s="67">
        <f>F75*2000</f>
        <v>24460.000000000007</v>
      </c>
      <c r="J75" s="67">
        <f>F75*2000</f>
        <v>24460.000000000007</v>
      </c>
      <c r="K75" s="91">
        <f t="shared" si="6"/>
        <v>113433.5</v>
      </c>
      <c r="L75" s="116" t="e">
        <f>#REF!*1.35</f>
        <v>#REF!</v>
      </c>
      <c r="M75" s="116" t="e">
        <f>#REF!*1.35</f>
        <v>#REF!</v>
      </c>
      <c r="N75" s="93"/>
      <c r="O75" s="149" t="s">
        <v>234</v>
      </c>
    </row>
    <row r="76" spans="1:15" ht="15.75">
      <c r="A76" s="33">
        <v>48</v>
      </c>
      <c r="B76" s="69" t="s">
        <v>37</v>
      </c>
      <c r="C76" s="70" t="s">
        <v>267</v>
      </c>
      <c r="D76" s="70" t="s">
        <v>260</v>
      </c>
      <c r="E76" s="188">
        <v>65.92</v>
      </c>
      <c r="F76" s="72">
        <f t="shared" si="4"/>
        <v>12.219999999999999</v>
      </c>
      <c r="G76" s="71">
        <v>78.14</v>
      </c>
      <c r="H76" s="73">
        <f aca="true" t="shared" si="7" ref="H76:H82">G76*1750</f>
        <v>136745</v>
      </c>
      <c r="I76" s="73"/>
      <c r="J76" s="73"/>
      <c r="K76" s="96">
        <f aca="true" t="shared" si="8" ref="K76:K82">G76*1700</f>
        <v>132838</v>
      </c>
      <c r="L76" s="116" t="e">
        <f>#REF!*1.35</f>
        <v>#REF!</v>
      </c>
      <c r="M76" s="116" t="e">
        <f>#REF!*1.35</f>
        <v>#REF!</v>
      </c>
      <c r="N76" s="93" t="s">
        <v>253</v>
      </c>
      <c r="O76" s="149"/>
    </row>
    <row r="77" spans="1:15" ht="15.75">
      <c r="A77" s="33">
        <v>49</v>
      </c>
      <c r="B77" s="69" t="s">
        <v>38</v>
      </c>
      <c r="C77" s="70" t="s">
        <v>256</v>
      </c>
      <c r="D77" s="70" t="s">
        <v>260</v>
      </c>
      <c r="E77" s="188">
        <v>31.95</v>
      </c>
      <c r="F77" s="72">
        <f t="shared" si="4"/>
        <v>6.129999999999999</v>
      </c>
      <c r="G77" s="71">
        <v>38.08</v>
      </c>
      <c r="H77" s="73">
        <f t="shared" si="7"/>
        <v>66640</v>
      </c>
      <c r="I77" s="73"/>
      <c r="J77" s="73"/>
      <c r="K77" s="96">
        <f t="shared" si="8"/>
        <v>64736</v>
      </c>
      <c r="L77" s="116" t="e">
        <f>#REF!*1.35</f>
        <v>#REF!</v>
      </c>
      <c r="M77" s="116" t="e">
        <f>#REF!*1.35</f>
        <v>#REF!</v>
      </c>
      <c r="N77" s="93" t="s">
        <v>253</v>
      </c>
      <c r="O77" s="85"/>
    </row>
    <row r="78" spans="1:15" ht="15.75" hidden="1">
      <c r="A78" s="33">
        <v>50</v>
      </c>
      <c r="B78" s="69" t="s">
        <v>39</v>
      </c>
      <c r="C78" s="74" t="s">
        <v>3</v>
      </c>
      <c r="D78" s="74" t="s">
        <v>143</v>
      </c>
      <c r="E78" s="188">
        <v>31.8</v>
      </c>
      <c r="F78" s="72">
        <f t="shared" si="4"/>
        <v>6.099999999999998</v>
      </c>
      <c r="G78" s="71">
        <v>37.9</v>
      </c>
      <c r="H78" s="73">
        <f t="shared" si="7"/>
        <v>66325</v>
      </c>
      <c r="I78" s="73">
        <f>F78*2000</f>
        <v>12199.999999999996</v>
      </c>
      <c r="J78" s="73">
        <f>F78*2000</f>
        <v>12199.999999999996</v>
      </c>
      <c r="K78" s="96">
        <f t="shared" si="8"/>
        <v>64430</v>
      </c>
      <c r="L78" s="116" t="e">
        <f>#REF!*1.35</f>
        <v>#REF!</v>
      </c>
      <c r="M78" s="116" t="e">
        <f>#REF!*1.35</f>
        <v>#REF!</v>
      </c>
      <c r="N78" s="53"/>
      <c r="O78" s="85"/>
    </row>
    <row r="79" spans="1:15" ht="15.75" hidden="1">
      <c r="A79" s="33">
        <v>51</v>
      </c>
      <c r="B79" s="69" t="s">
        <v>40</v>
      </c>
      <c r="C79" s="74" t="s">
        <v>3</v>
      </c>
      <c r="D79" s="74" t="s">
        <v>143</v>
      </c>
      <c r="E79" s="188">
        <v>31.8</v>
      </c>
      <c r="F79" s="72">
        <f t="shared" si="4"/>
        <v>6.099999999999998</v>
      </c>
      <c r="G79" s="71">
        <v>37.9</v>
      </c>
      <c r="H79" s="73">
        <f t="shared" si="7"/>
        <v>66325</v>
      </c>
      <c r="I79" s="73">
        <f>F79*2000</f>
        <v>12199.999999999996</v>
      </c>
      <c r="J79" s="73">
        <f>F79*2000</f>
        <v>12199.999999999996</v>
      </c>
      <c r="K79" s="96">
        <f t="shared" si="8"/>
        <v>64430</v>
      </c>
      <c r="L79" s="116" t="e">
        <f>#REF!*1.35</f>
        <v>#REF!</v>
      </c>
      <c r="M79" s="116" t="e">
        <f>#REF!*1.35</f>
        <v>#REF!</v>
      </c>
      <c r="N79" s="53"/>
      <c r="O79" s="85"/>
    </row>
    <row r="80" spans="1:15" ht="18">
      <c r="A80" s="33"/>
      <c r="B80" s="69" t="s">
        <v>205</v>
      </c>
      <c r="C80" s="70" t="s">
        <v>262</v>
      </c>
      <c r="D80" s="70" t="s">
        <v>260</v>
      </c>
      <c r="E80" s="188">
        <f>SUM(E78:E79)</f>
        <v>63.6</v>
      </c>
      <c r="F80" s="72">
        <f>SUM(F78:F79)</f>
        <v>12.199999999999996</v>
      </c>
      <c r="G80" s="71">
        <f>SUM(G78:G79)</f>
        <v>75.8</v>
      </c>
      <c r="H80" s="73"/>
      <c r="I80" s="73"/>
      <c r="J80" s="236"/>
      <c r="K80" s="96"/>
      <c r="L80" s="116" t="e">
        <f>#REF!*1.35</f>
        <v>#REF!</v>
      </c>
      <c r="M80" s="116"/>
      <c r="N80" s="232" t="s">
        <v>253</v>
      </c>
      <c r="O80" s="52" t="s">
        <v>199</v>
      </c>
    </row>
    <row r="81" spans="1:15" ht="18">
      <c r="A81" s="33">
        <v>52</v>
      </c>
      <c r="B81" s="69" t="s">
        <v>41</v>
      </c>
      <c r="C81" s="70" t="s">
        <v>256</v>
      </c>
      <c r="D81" s="70" t="s">
        <v>260</v>
      </c>
      <c r="E81" s="188">
        <v>31.95</v>
      </c>
      <c r="F81" s="72">
        <f t="shared" si="4"/>
        <v>6.129999999999999</v>
      </c>
      <c r="G81" s="71">
        <v>38.08</v>
      </c>
      <c r="H81" s="73">
        <f t="shared" si="7"/>
        <v>66640</v>
      </c>
      <c r="I81" s="73"/>
      <c r="J81" s="236"/>
      <c r="K81" s="96">
        <f t="shared" si="8"/>
        <v>64736</v>
      </c>
      <c r="L81" s="116" t="e">
        <f>#REF!*1.35</f>
        <v>#REF!</v>
      </c>
      <c r="M81" s="116" t="e">
        <f>#REF!*1.35</f>
        <v>#REF!</v>
      </c>
      <c r="N81" s="232" t="s">
        <v>253</v>
      </c>
      <c r="O81" s="85"/>
    </row>
    <row r="82" spans="1:15" ht="18">
      <c r="A82" s="33">
        <v>53</v>
      </c>
      <c r="B82" s="69" t="s">
        <v>42</v>
      </c>
      <c r="C82" s="70" t="s">
        <v>262</v>
      </c>
      <c r="D82" s="70" t="s">
        <v>260</v>
      </c>
      <c r="E82" s="188">
        <v>66</v>
      </c>
      <c r="F82" s="72">
        <f t="shared" si="4"/>
        <v>12.230000000000004</v>
      </c>
      <c r="G82" s="71">
        <v>78.23</v>
      </c>
      <c r="H82" s="73">
        <f t="shared" si="7"/>
        <v>136902.5</v>
      </c>
      <c r="I82" s="73"/>
      <c r="J82" s="236"/>
      <c r="K82" s="96">
        <f t="shared" si="8"/>
        <v>132991</v>
      </c>
      <c r="L82" s="116" t="e">
        <f>#REF!*1.35</f>
        <v>#REF!</v>
      </c>
      <c r="M82" s="116" t="e">
        <f>#REF!*1.35</f>
        <v>#REF!</v>
      </c>
      <c r="N82" s="232" t="s">
        <v>253</v>
      </c>
      <c r="O82" s="85"/>
    </row>
    <row r="83" spans="1:15" ht="15.75" hidden="1">
      <c r="A83" s="34">
        <v>54</v>
      </c>
      <c r="B83" s="75" t="s">
        <v>43</v>
      </c>
      <c r="C83" s="76" t="s">
        <v>6</v>
      </c>
      <c r="D83" s="76" t="s">
        <v>144</v>
      </c>
      <c r="E83" s="193">
        <v>93.94</v>
      </c>
      <c r="F83" s="78">
        <f t="shared" si="4"/>
        <v>16.519999999999996</v>
      </c>
      <c r="G83" s="77">
        <v>110.46</v>
      </c>
      <c r="H83" s="79">
        <f>G83*2000</f>
        <v>220920</v>
      </c>
      <c r="I83" s="79"/>
      <c r="J83" s="79"/>
      <c r="K83" s="79">
        <f>H83*2200</f>
        <v>486024000</v>
      </c>
      <c r="L83" s="101" t="e">
        <f>#REF!*1.35</f>
        <v>#REF!</v>
      </c>
      <c r="M83" s="101" t="s">
        <v>190</v>
      </c>
      <c r="N83" s="124" t="s">
        <v>188</v>
      </c>
      <c r="O83" s="85"/>
    </row>
    <row r="84" spans="1:15" ht="15.75" hidden="1">
      <c r="A84" s="34">
        <v>55</v>
      </c>
      <c r="B84" s="80" t="s">
        <v>44</v>
      </c>
      <c r="C84" s="81" t="s">
        <v>225</v>
      </c>
      <c r="D84" s="81" t="s">
        <v>226</v>
      </c>
      <c r="E84" s="187">
        <v>54.96</v>
      </c>
      <c r="F84" s="83">
        <f t="shared" si="4"/>
        <v>9.999999999999993</v>
      </c>
      <c r="G84" s="82">
        <v>64.96</v>
      </c>
      <c r="H84" s="84">
        <f>G84*2000</f>
        <v>129919.99999999999</v>
      </c>
      <c r="I84" s="84"/>
      <c r="J84" s="84">
        <f>F84*2200</f>
        <v>21999.999999999985</v>
      </c>
      <c r="K84" s="79">
        <f>H84*2200</f>
        <v>285823999.99999994</v>
      </c>
      <c r="L84" s="101" t="e">
        <f>#REF!*1.35</f>
        <v>#REF!</v>
      </c>
      <c r="M84" s="101" t="s">
        <v>190</v>
      </c>
      <c r="N84" s="253"/>
      <c r="O84" s="149" t="s">
        <v>234</v>
      </c>
    </row>
    <row r="85" spans="1:15" ht="18.75" thickBot="1">
      <c r="A85" s="35">
        <v>56</v>
      </c>
      <c r="B85" s="243" t="s">
        <v>45</v>
      </c>
      <c r="C85" s="244" t="s">
        <v>262</v>
      </c>
      <c r="D85" s="244" t="s">
        <v>268</v>
      </c>
      <c r="E85" s="245">
        <v>80.77</v>
      </c>
      <c r="F85" s="246">
        <f t="shared" si="4"/>
        <v>14.329999999999998</v>
      </c>
      <c r="G85" s="247">
        <v>95.1</v>
      </c>
      <c r="H85" s="248">
        <f>G85*2000</f>
        <v>190200</v>
      </c>
      <c r="I85" s="248"/>
      <c r="J85" s="249"/>
      <c r="K85" s="112">
        <f>G85*1900</f>
        <v>180690</v>
      </c>
      <c r="L85" s="101" t="e">
        <f>#REF!*1.35</f>
        <v>#REF!</v>
      </c>
      <c r="M85" s="101" t="s">
        <v>190</v>
      </c>
      <c r="N85" s="160" t="s">
        <v>253</v>
      </c>
      <c r="O85" s="85"/>
    </row>
    <row r="86" spans="1:15" ht="16.5" thickBot="1">
      <c r="A86" s="5"/>
      <c r="B86" s="109"/>
      <c r="C86" s="125"/>
      <c r="D86" s="53"/>
      <c r="E86" s="191"/>
      <c r="F86" s="53"/>
      <c r="G86" s="53"/>
      <c r="H86" s="53"/>
      <c r="I86" s="105"/>
      <c r="J86" s="105"/>
      <c r="K86" s="106"/>
      <c r="L86" s="107"/>
      <c r="M86" s="107"/>
      <c r="N86" s="53"/>
      <c r="O86" s="85"/>
    </row>
    <row r="87" spans="1:15" ht="15" customHeight="1">
      <c r="A87" s="13"/>
      <c r="B87" s="108"/>
      <c r="C87" s="53"/>
      <c r="D87" s="203" t="s">
        <v>229</v>
      </c>
      <c r="E87" s="191"/>
      <c r="F87" s="53"/>
      <c r="G87" s="53"/>
      <c r="H87" s="53"/>
      <c r="I87" s="105"/>
      <c r="J87" s="105"/>
      <c r="K87" s="106"/>
      <c r="L87" s="107"/>
      <c r="M87" s="107"/>
      <c r="N87" s="53"/>
      <c r="O87" s="85"/>
    </row>
    <row r="88" spans="1:15" ht="18">
      <c r="A88" s="21"/>
      <c r="B88" s="109"/>
      <c r="C88" s="53"/>
      <c r="D88" s="53"/>
      <c r="E88" s="191"/>
      <c r="F88" s="53"/>
      <c r="G88" s="53"/>
      <c r="H88" s="53"/>
      <c r="I88" s="105"/>
      <c r="J88" s="242" t="s">
        <v>282</v>
      </c>
      <c r="K88" s="106" t="s">
        <v>194</v>
      </c>
      <c r="L88" s="110" t="s">
        <v>193</v>
      </c>
      <c r="M88" s="107" t="s">
        <v>195</v>
      </c>
      <c r="N88" s="53"/>
      <c r="O88" s="85"/>
    </row>
    <row r="89" spans="1:15" ht="18.75" thickBot="1">
      <c r="A89" s="36"/>
      <c r="B89" s="54" t="s">
        <v>189</v>
      </c>
      <c r="C89" s="204" t="s">
        <v>213</v>
      </c>
      <c r="D89" s="204" t="s">
        <v>259</v>
      </c>
      <c r="E89" s="204" t="s">
        <v>271</v>
      </c>
      <c r="F89" s="204" t="s">
        <v>269</v>
      </c>
      <c r="G89" s="204" t="s">
        <v>270</v>
      </c>
      <c r="H89" s="55" t="s">
        <v>140</v>
      </c>
      <c r="I89" s="55" t="s">
        <v>280</v>
      </c>
      <c r="J89" s="232" t="s">
        <v>281</v>
      </c>
      <c r="K89" s="55" t="s">
        <v>233</v>
      </c>
      <c r="L89" s="111" t="s">
        <v>192</v>
      </c>
      <c r="M89" s="111" t="s">
        <v>192</v>
      </c>
      <c r="N89" s="53"/>
      <c r="O89" s="85"/>
    </row>
    <row r="90" spans="1:15" ht="15.75" hidden="1">
      <c r="A90" s="37">
        <v>57</v>
      </c>
      <c r="B90" s="58" t="s">
        <v>46</v>
      </c>
      <c r="C90" s="59" t="s">
        <v>228</v>
      </c>
      <c r="D90" s="59" t="s">
        <v>219</v>
      </c>
      <c r="E90" s="196">
        <v>66.75</v>
      </c>
      <c r="F90" s="61">
        <f>G90-E90</f>
        <v>10.335284115728399</v>
      </c>
      <c r="G90" s="60">
        <v>77.0852841157284</v>
      </c>
      <c r="H90" s="62">
        <f>G90*1500</f>
        <v>115627.9261735926</v>
      </c>
      <c r="I90" s="62">
        <f>F90*2000</f>
        <v>20670.568231456797</v>
      </c>
      <c r="J90" s="62">
        <f>F90*2000</f>
        <v>20670.568231456797</v>
      </c>
      <c r="K90" s="115">
        <f>G90*1400</f>
        <v>107919.39776201975</v>
      </c>
      <c r="L90" s="116" t="e">
        <f>#REF!*1.35</f>
        <v>#REF!</v>
      </c>
      <c r="M90" s="116" t="e">
        <f>#REF!*1.35</f>
        <v>#REF!</v>
      </c>
      <c r="N90" s="93" t="s">
        <v>209</v>
      </c>
      <c r="O90" s="149" t="s">
        <v>234</v>
      </c>
    </row>
    <row r="91" spans="1:15" ht="15.75" hidden="1">
      <c r="A91" s="38">
        <v>58</v>
      </c>
      <c r="B91" s="58" t="s">
        <v>48</v>
      </c>
      <c r="C91" s="126" t="s">
        <v>47</v>
      </c>
      <c r="D91" s="126" t="s">
        <v>145</v>
      </c>
      <c r="E91" s="196">
        <v>67.83</v>
      </c>
      <c r="F91" s="61">
        <f aca="true" t="shared" si="9" ref="F91:F98">G91-E91</f>
        <v>10.680457192075124</v>
      </c>
      <c r="G91" s="60">
        <v>78.51045719207512</v>
      </c>
      <c r="H91" s="62">
        <f aca="true" t="shared" si="10" ref="H91:H98">G91*1500</f>
        <v>117765.68578811268</v>
      </c>
      <c r="I91" s="62"/>
      <c r="J91" s="62"/>
      <c r="K91" s="115">
        <f aca="true" t="shared" si="11" ref="K91:K98">G91*1400</f>
        <v>109914.64006890517</v>
      </c>
      <c r="L91" s="116" t="e">
        <f>#REF!*1.35</f>
        <v>#REF!</v>
      </c>
      <c r="M91" s="116" t="e">
        <f>#REF!*1.35</f>
        <v>#REF!</v>
      </c>
      <c r="N91" s="95" t="s">
        <v>188</v>
      </c>
      <c r="O91" s="147"/>
    </row>
    <row r="92" spans="1:15" ht="15.75">
      <c r="A92" s="38">
        <v>59</v>
      </c>
      <c r="B92" s="58" t="s">
        <v>49</v>
      </c>
      <c r="C92" s="59" t="s">
        <v>256</v>
      </c>
      <c r="D92" s="59" t="s">
        <v>219</v>
      </c>
      <c r="E92" s="196">
        <v>27.23</v>
      </c>
      <c r="F92" s="61">
        <f t="shared" si="9"/>
        <v>4.2518952271409844</v>
      </c>
      <c r="G92" s="60">
        <v>31.481895227140985</v>
      </c>
      <c r="H92" s="62">
        <f t="shared" si="10"/>
        <v>47222.84284071148</v>
      </c>
      <c r="I92" s="170"/>
      <c r="J92" s="170"/>
      <c r="K92" s="115">
        <f t="shared" si="11"/>
        <v>44074.65331799738</v>
      </c>
      <c r="L92" s="116" t="e">
        <f>#REF!*1.35</f>
        <v>#REF!</v>
      </c>
      <c r="M92" s="116" t="e">
        <f>#REF!*1.35</f>
        <v>#REF!</v>
      </c>
      <c r="N92" s="93" t="s">
        <v>253</v>
      </c>
      <c r="O92" s="146"/>
    </row>
    <row r="93" spans="1:15" ht="15.75" hidden="1">
      <c r="A93" s="38">
        <v>60</v>
      </c>
      <c r="B93" s="58" t="s">
        <v>50</v>
      </c>
      <c r="C93" s="126" t="s">
        <v>3</v>
      </c>
      <c r="D93" s="59" t="s">
        <v>219</v>
      </c>
      <c r="E93" s="196">
        <v>31.44</v>
      </c>
      <c r="F93" s="61">
        <f t="shared" si="9"/>
        <v>4.909276016941337</v>
      </c>
      <c r="G93" s="60">
        <v>36.34927601694134</v>
      </c>
      <c r="H93" s="62">
        <f t="shared" si="10"/>
        <v>54523.91402541201</v>
      </c>
      <c r="I93" s="62">
        <f>F93*1800</f>
        <v>8836.696830494408</v>
      </c>
      <c r="J93" s="62">
        <f>F93*1800</f>
        <v>8836.696830494408</v>
      </c>
      <c r="K93" s="115">
        <f t="shared" si="11"/>
        <v>50888.98642371788</v>
      </c>
      <c r="L93" s="116" t="e">
        <f>#REF!*1.35</f>
        <v>#REF!</v>
      </c>
      <c r="M93" s="116" t="e">
        <f>#REF!*1.35</f>
        <v>#REF!</v>
      </c>
      <c r="N93" s="93" t="s">
        <v>253</v>
      </c>
      <c r="O93" s="146"/>
    </row>
    <row r="94" spans="1:15" ht="15.75" hidden="1">
      <c r="A94" s="38">
        <v>61</v>
      </c>
      <c r="B94" s="58" t="s">
        <v>51</v>
      </c>
      <c r="C94" s="126" t="s">
        <v>3</v>
      </c>
      <c r="D94" s="59" t="s">
        <v>219</v>
      </c>
      <c r="E94" s="196">
        <v>31.44</v>
      </c>
      <c r="F94" s="61">
        <f t="shared" si="9"/>
        <v>4.909276016941337</v>
      </c>
      <c r="G94" s="60">
        <v>36.34927601694134</v>
      </c>
      <c r="H94" s="62">
        <f t="shared" si="10"/>
        <v>54523.91402541201</v>
      </c>
      <c r="I94" s="62">
        <f>F94*1800</f>
        <v>8836.696830494408</v>
      </c>
      <c r="J94" s="62">
        <f>F94*1800</f>
        <v>8836.696830494408</v>
      </c>
      <c r="K94" s="115">
        <f t="shared" si="11"/>
        <v>50888.98642371788</v>
      </c>
      <c r="L94" s="116" t="e">
        <f>#REF!*1.35</f>
        <v>#REF!</v>
      </c>
      <c r="M94" s="116" t="e">
        <f>#REF!*1.35</f>
        <v>#REF!</v>
      </c>
      <c r="N94" s="93" t="s">
        <v>253</v>
      </c>
      <c r="O94" s="146"/>
    </row>
    <row r="95" spans="1:15" ht="15.75">
      <c r="A95" s="38"/>
      <c r="B95" s="58" t="s">
        <v>206</v>
      </c>
      <c r="C95" s="59" t="s">
        <v>262</v>
      </c>
      <c r="D95" s="59" t="s">
        <v>219</v>
      </c>
      <c r="E95" s="196">
        <f>SUM(E93:E94)</f>
        <v>62.88</v>
      </c>
      <c r="F95" s="61">
        <f>SUM(F93:F94)</f>
        <v>9.818552033882675</v>
      </c>
      <c r="G95" s="60">
        <f>SUM(G93:G94)</f>
        <v>72.69855203388268</v>
      </c>
      <c r="H95" s="62"/>
      <c r="I95" s="62"/>
      <c r="J95" s="62"/>
      <c r="K95" s="115"/>
      <c r="L95" s="116" t="e">
        <f>#REF!*1.35</f>
        <v>#REF!</v>
      </c>
      <c r="M95" s="116"/>
      <c r="N95" s="93" t="s">
        <v>253</v>
      </c>
      <c r="O95" s="146"/>
    </row>
    <row r="96" spans="1:15" ht="15.75">
      <c r="A96" s="38">
        <v>62</v>
      </c>
      <c r="B96" s="58" t="s">
        <v>52</v>
      </c>
      <c r="C96" s="59" t="s">
        <v>256</v>
      </c>
      <c r="D96" s="59" t="s">
        <v>219</v>
      </c>
      <c r="E96" s="196">
        <v>27.23</v>
      </c>
      <c r="F96" s="61">
        <f t="shared" si="9"/>
        <v>4.2518952271409844</v>
      </c>
      <c r="G96" s="60">
        <v>31.481895227140985</v>
      </c>
      <c r="H96" s="62">
        <f t="shared" si="10"/>
        <v>47222.84284071148</v>
      </c>
      <c r="I96" s="62"/>
      <c r="J96" s="62"/>
      <c r="K96" s="115">
        <f t="shared" si="11"/>
        <v>44074.65331799738</v>
      </c>
      <c r="L96" s="116" t="e">
        <f>#REF!*1.35</f>
        <v>#REF!</v>
      </c>
      <c r="M96" s="116" t="e">
        <f>#REF!*1.35</f>
        <v>#REF!</v>
      </c>
      <c r="N96" s="93" t="s">
        <v>253</v>
      </c>
      <c r="O96" s="123"/>
    </row>
    <row r="97" spans="1:15" ht="15.75" hidden="1">
      <c r="A97" s="38">
        <v>63</v>
      </c>
      <c r="B97" s="58" t="s">
        <v>53</v>
      </c>
      <c r="C97" s="126" t="s">
        <v>47</v>
      </c>
      <c r="D97" s="126" t="s">
        <v>145</v>
      </c>
      <c r="E97" s="196">
        <v>67.83</v>
      </c>
      <c r="F97" s="61">
        <f t="shared" si="9"/>
        <v>10.680457192075124</v>
      </c>
      <c r="G97" s="60">
        <v>78.51045719207512</v>
      </c>
      <c r="H97" s="62">
        <f t="shared" si="10"/>
        <v>117765.68578811268</v>
      </c>
      <c r="I97" s="62"/>
      <c r="J97" s="62"/>
      <c r="K97" s="115">
        <f t="shared" si="11"/>
        <v>109914.64006890517</v>
      </c>
      <c r="L97" s="116" t="e">
        <f>#REF!*1.35</f>
        <v>#REF!</v>
      </c>
      <c r="M97" s="116" t="e">
        <f>#REF!*1.35</f>
        <v>#REF!</v>
      </c>
      <c r="N97" s="182" t="s">
        <v>188</v>
      </c>
      <c r="O97" s="85"/>
    </row>
    <row r="98" spans="1:15" ht="18">
      <c r="A98" s="38">
        <v>64</v>
      </c>
      <c r="B98" s="58" t="s">
        <v>54</v>
      </c>
      <c r="C98" s="59" t="s">
        <v>266</v>
      </c>
      <c r="D98" s="59" t="s">
        <v>219</v>
      </c>
      <c r="E98" s="196">
        <v>69.7</v>
      </c>
      <c r="F98" s="61">
        <f t="shared" si="9"/>
        <v>10.792049481142598</v>
      </c>
      <c r="G98" s="60">
        <v>80.4920494811426</v>
      </c>
      <c r="H98" s="62">
        <f t="shared" si="10"/>
        <v>120738.0742217139</v>
      </c>
      <c r="I98" s="62">
        <v>160980</v>
      </c>
      <c r="J98" s="234" t="s">
        <v>286</v>
      </c>
      <c r="K98" s="115">
        <f t="shared" si="11"/>
        <v>112688.86927359964</v>
      </c>
      <c r="L98" s="116" t="e">
        <f>#REF!*1.35</f>
        <v>#REF!</v>
      </c>
      <c r="M98" s="116" t="e">
        <f>#REF!*1.35</f>
        <v>#REF!</v>
      </c>
      <c r="N98" s="183"/>
      <c r="O98" s="85"/>
    </row>
    <row r="99" spans="1:15" ht="18" hidden="1">
      <c r="A99" s="32">
        <v>65</v>
      </c>
      <c r="B99" s="63" t="s">
        <v>55</v>
      </c>
      <c r="C99" s="64" t="s">
        <v>228</v>
      </c>
      <c r="D99" s="64" t="s">
        <v>220</v>
      </c>
      <c r="E99" s="197">
        <v>66.98</v>
      </c>
      <c r="F99" s="66">
        <f>G99-E99</f>
        <v>11.220523862919094</v>
      </c>
      <c r="G99" s="65">
        <v>78.2005238629191</v>
      </c>
      <c r="H99" s="67">
        <f aca="true" t="shared" si="12" ref="H99:H106">G99*1600</f>
        <v>125120.83818067056</v>
      </c>
      <c r="I99" s="67">
        <f>F99*2000</f>
        <v>22441.047725838187</v>
      </c>
      <c r="J99" s="235">
        <f>F99*2000</f>
        <v>22441.047725838187</v>
      </c>
      <c r="K99" s="91"/>
      <c r="L99" s="92" t="e">
        <f>#REF!*1.35</f>
        <v>#REF!</v>
      </c>
      <c r="M99" s="92"/>
      <c r="N99" s="93"/>
      <c r="O99" s="147"/>
    </row>
    <row r="100" spans="1:15" ht="18">
      <c r="A100" s="32">
        <v>66</v>
      </c>
      <c r="B100" s="63" t="s">
        <v>56</v>
      </c>
      <c r="C100" s="64" t="s">
        <v>266</v>
      </c>
      <c r="D100" s="64" t="s">
        <v>261</v>
      </c>
      <c r="E100" s="197">
        <v>67.83</v>
      </c>
      <c r="F100" s="66">
        <f aca="true" t="shared" si="13" ref="F100:F106">G100-E100</f>
        <v>11.557904613628452</v>
      </c>
      <c r="G100" s="65">
        <v>79.38790461362845</v>
      </c>
      <c r="H100" s="67">
        <f t="shared" si="12"/>
        <v>127020.64738180552</v>
      </c>
      <c r="I100" s="67"/>
      <c r="J100" s="235"/>
      <c r="K100" s="91">
        <f>G100*1600</f>
        <v>127020.64738180552</v>
      </c>
      <c r="L100" s="92"/>
      <c r="M100" s="92"/>
      <c r="N100" s="232" t="s">
        <v>253</v>
      </c>
      <c r="O100" s="147"/>
    </row>
    <row r="101" spans="1:15" ht="23.25">
      <c r="A101" s="32">
        <v>67</v>
      </c>
      <c r="B101" s="255" t="s">
        <v>57</v>
      </c>
      <c r="C101" s="256" t="s">
        <v>256</v>
      </c>
      <c r="D101" s="256" t="s">
        <v>261</v>
      </c>
      <c r="E101" s="278">
        <v>31.59</v>
      </c>
      <c r="F101" s="257">
        <f t="shared" si="13"/>
        <v>5.337378244064137</v>
      </c>
      <c r="G101" s="258">
        <v>36.92737824406414</v>
      </c>
      <c r="H101" s="259">
        <f t="shared" si="12"/>
        <v>59083.80519050262</v>
      </c>
      <c r="I101" s="259">
        <v>73860</v>
      </c>
      <c r="J101" s="260">
        <v>43560</v>
      </c>
      <c r="K101" s="261">
        <f>G101*1600</f>
        <v>59083.80519050262</v>
      </c>
      <c r="L101" s="262"/>
      <c r="M101" s="262"/>
      <c r="N101" s="279" t="s">
        <v>209</v>
      </c>
      <c r="O101" s="147"/>
    </row>
    <row r="102" spans="1:15" ht="18" hidden="1">
      <c r="A102" s="32">
        <v>68</v>
      </c>
      <c r="B102" s="63" t="s">
        <v>58</v>
      </c>
      <c r="C102" s="64" t="s">
        <v>218</v>
      </c>
      <c r="D102" s="64" t="s">
        <v>220</v>
      </c>
      <c r="E102" s="197">
        <v>31.44</v>
      </c>
      <c r="F102" s="66">
        <f t="shared" si="13"/>
        <v>5.3120345676915655</v>
      </c>
      <c r="G102" s="65">
        <v>36.75203456769157</v>
      </c>
      <c r="H102" s="67">
        <f t="shared" si="12"/>
        <v>58803.25530830651</v>
      </c>
      <c r="I102" s="67">
        <f>F102*2000</f>
        <v>10624.069135383132</v>
      </c>
      <c r="J102" s="235">
        <f>F102*2000</f>
        <v>10624.069135383132</v>
      </c>
      <c r="K102" s="91"/>
      <c r="L102" s="92"/>
      <c r="M102" s="92"/>
      <c r="N102" s="93"/>
      <c r="O102" s="147"/>
    </row>
    <row r="103" spans="1:15" ht="18" hidden="1">
      <c r="A103" s="32">
        <v>69</v>
      </c>
      <c r="B103" s="63" t="s">
        <v>59</v>
      </c>
      <c r="C103" s="64" t="s">
        <v>218</v>
      </c>
      <c r="D103" s="64" t="s">
        <v>220</v>
      </c>
      <c r="E103" s="197">
        <v>31.44</v>
      </c>
      <c r="F103" s="66">
        <f t="shared" si="13"/>
        <v>5.3120345676915655</v>
      </c>
      <c r="G103" s="65">
        <v>36.75203456769157</v>
      </c>
      <c r="H103" s="67">
        <f t="shared" si="12"/>
        <v>58803.25530830651</v>
      </c>
      <c r="I103" s="67">
        <f>F103*2000</f>
        <v>10624.069135383132</v>
      </c>
      <c r="J103" s="235">
        <f>F103*2000</f>
        <v>10624.069135383132</v>
      </c>
      <c r="K103" s="91"/>
      <c r="L103" s="92"/>
      <c r="M103" s="92"/>
      <c r="N103" s="181"/>
      <c r="O103" s="85"/>
    </row>
    <row r="104" spans="1:15" ht="18" hidden="1">
      <c r="A104" s="32">
        <v>70</v>
      </c>
      <c r="B104" s="63" t="s">
        <v>60</v>
      </c>
      <c r="C104" s="64" t="s">
        <v>218</v>
      </c>
      <c r="D104" s="64" t="s">
        <v>220</v>
      </c>
      <c r="E104" s="197">
        <v>31.59</v>
      </c>
      <c r="F104" s="66">
        <f t="shared" si="13"/>
        <v>5.337378244064137</v>
      </c>
      <c r="G104" s="65">
        <v>36.92737824406414</v>
      </c>
      <c r="H104" s="67">
        <f t="shared" si="12"/>
        <v>59083.80519050262</v>
      </c>
      <c r="I104" s="67">
        <f>F104*2000</f>
        <v>10674.756488128274</v>
      </c>
      <c r="J104" s="235">
        <f>F104*2000</f>
        <v>10674.756488128274</v>
      </c>
      <c r="K104" s="91"/>
      <c r="L104" s="92"/>
      <c r="M104" s="92"/>
      <c r="N104" s="93" t="s">
        <v>209</v>
      </c>
      <c r="O104" s="147">
        <f>G104*1500</f>
        <v>55391.067366096206</v>
      </c>
    </row>
    <row r="105" spans="1:15" ht="18" hidden="1">
      <c r="A105" s="32">
        <v>71</v>
      </c>
      <c r="B105" s="63" t="s">
        <v>61</v>
      </c>
      <c r="C105" s="64" t="s">
        <v>228</v>
      </c>
      <c r="D105" s="64" t="s">
        <v>220</v>
      </c>
      <c r="E105" s="197">
        <v>67.83</v>
      </c>
      <c r="F105" s="66">
        <f t="shared" si="13"/>
        <v>11.557904613628452</v>
      </c>
      <c r="G105" s="65">
        <v>79.38790461362845</v>
      </c>
      <c r="H105" s="67">
        <f t="shared" si="12"/>
        <v>127020.64738180552</v>
      </c>
      <c r="I105" s="67">
        <f>F105*2000</f>
        <v>23115.809227256905</v>
      </c>
      <c r="J105" s="235">
        <f>F105*2000</f>
        <v>23115.809227256905</v>
      </c>
      <c r="K105" s="91"/>
      <c r="L105" s="92"/>
      <c r="M105" s="92"/>
      <c r="N105" s="181"/>
      <c r="O105" s="85"/>
    </row>
    <row r="106" spans="1:15" ht="18" hidden="1">
      <c r="A106" s="32">
        <v>72</v>
      </c>
      <c r="B106" s="63" t="s">
        <v>62</v>
      </c>
      <c r="C106" s="81" t="s">
        <v>228</v>
      </c>
      <c r="D106" s="68" t="s">
        <v>142</v>
      </c>
      <c r="E106" s="197">
        <v>69.94</v>
      </c>
      <c r="F106" s="66">
        <f t="shared" si="13"/>
        <v>11.716384577076155</v>
      </c>
      <c r="G106" s="65">
        <v>81.65638457707615</v>
      </c>
      <c r="H106" s="67">
        <f t="shared" si="12"/>
        <v>130650.21532332184</v>
      </c>
      <c r="I106" s="67"/>
      <c r="J106" s="235"/>
      <c r="K106" s="91"/>
      <c r="L106" s="92"/>
      <c r="M106" s="92"/>
      <c r="N106" s="182" t="s">
        <v>188</v>
      </c>
      <c r="O106" s="85"/>
    </row>
    <row r="107" spans="1:15" ht="18">
      <c r="A107" s="33">
        <v>73</v>
      </c>
      <c r="B107" s="69" t="s">
        <v>63</v>
      </c>
      <c r="C107" s="70" t="s">
        <v>266</v>
      </c>
      <c r="D107" s="70" t="s">
        <v>260</v>
      </c>
      <c r="E107" s="198">
        <v>66.98</v>
      </c>
      <c r="F107" s="72">
        <f>G107-E107</f>
        <v>11.220523862919094</v>
      </c>
      <c r="G107" s="71">
        <v>78.2005238629191</v>
      </c>
      <c r="H107" s="73">
        <f>G107*1800</f>
        <v>140760.9429532544</v>
      </c>
      <c r="I107" s="73">
        <v>156400</v>
      </c>
      <c r="J107" s="236"/>
      <c r="K107" s="96">
        <f>G107*1500</f>
        <v>117300.78579437865</v>
      </c>
      <c r="L107" s="97" t="e">
        <f>#REF!*1.35</f>
        <v>#REF!</v>
      </c>
      <c r="M107" s="97" t="e">
        <f>#REF!*1.35</f>
        <v>#REF!</v>
      </c>
      <c r="N107" s="181"/>
      <c r="O107" s="85"/>
    </row>
    <row r="108" spans="1:15" ht="15.75" hidden="1">
      <c r="A108" s="33">
        <v>74</v>
      </c>
      <c r="B108" s="80" t="s">
        <v>64</v>
      </c>
      <c r="C108" s="128" t="s">
        <v>47</v>
      </c>
      <c r="D108" s="128" t="s">
        <v>143</v>
      </c>
      <c r="E108" s="199">
        <v>67.83</v>
      </c>
      <c r="F108" s="83">
        <f aca="true" t="shared" si="14" ref="F108:F114">G108-E108</f>
        <v>11.557904613628452</v>
      </c>
      <c r="G108" s="82">
        <v>79.38790461362845</v>
      </c>
      <c r="H108" s="84">
        <f aca="true" t="shared" si="15" ref="H108:H114">G108*1800</f>
        <v>142898.22830453122</v>
      </c>
      <c r="I108" s="84"/>
      <c r="J108" s="84"/>
      <c r="K108" s="96"/>
      <c r="L108" s="97"/>
      <c r="M108" s="97"/>
      <c r="N108" s="95" t="s">
        <v>188</v>
      </c>
      <c r="O108" s="85"/>
    </row>
    <row r="109" spans="1:15" ht="15.75" hidden="1">
      <c r="A109" s="33">
        <v>75</v>
      </c>
      <c r="B109" s="80" t="s">
        <v>65</v>
      </c>
      <c r="C109" s="128" t="s">
        <v>3</v>
      </c>
      <c r="D109" s="128" t="s">
        <v>143</v>
      </c>
      <c r="E109" s="199">
        <v>31.59</v>
      </c>
      <c r="F109" s="83">
        <f t="shared" si="14"/>
        <v>5.337378244064137</v>
      </c>
      <c r="G109" s="82">
        <v>36.92737824406414</v>
      </c>
      <c r="H109" s="84">
        <f t="shared" si="15"/>
        <v>66469.28083931544</v>
      </c>
      <c r="I109" s="84"/>
      <c r="J109" s="84"/>
      <c r="K109" s="96"/>
      <c r="L109" s="97"/>
      <c r="M109" s="97"/>
      <c r="N109" s="95" t="s">
        <v>188</v>
      </c>
      <c r="O109" s="85"/>
    </row>
    <row r="110" spans="1:15" ht="15.75" hidden="1">
      <c r="A110" s="33">
        <v>76</v>
      </c>
      <c r="B110" s="80" t="s">
        <v>66</v>
      </c>
      <c r="C110" s="128" t="s">
        <v>3</v>
      </c>
      <c r="D110" s="128" t="s">
        <v>143</v>
      </c>
      <c r="E110" s="199">
        <v>31.44</v>
      </c>
      <c r="F110" s="83">
        <f t="shared" si="14"/>
        <v>5.3120345676915655</v>
      </c>
      <c r="G110" s="82">
        <v>36.75203456769157</v>
      </c>
      <c r="H110" s="84">
        <f t="shared" si="15"/>
        <v>66153.66222184482</v>
      </c>
      <c r="I110" s="84"/>
      <c r="J110" s="84"/>
      <c r="K110" s="96"/>
      <c r="L110" s="97"/>
      <c r="M110" s="97"/>
      <c r="N110" s="95" t="s">
        <v>188</v>
      </c>
      <c r="O110" s="85"/>
    </row>
    <row r="111" spans="1:15" ht="15.75" hidden="1">
      <c r="A111" s="33">
        <v>77</v>
      </c>
      <c r="B111" s="80" t="s">
        <v>67</v>
      </c>
      <c r="C111" s="128" t="s">
        <v>3</v>
      </c>
      <c r="D111" s="128" t="s">
        <v>143</v>
      </c>
      <c r="E111" s="199">
        <v>31.44</v>
      </c>
      <c r="F111" s="83">
        <f t="shared" si="14"/>
        <v>5.3120345676915655</v>
      </c>
      <c r="G111" s="82">
        <v>36.75203456769157</v>
      </c>
      <c r="H111" s="84">
        <f t="shared" si="15"/>
        <v>66153.66222184482</v>
      </c>
      <c r="I111" s="84"/>
      <c r="J111" s="84"/>
      <c r="K111" s="96"/>
      <c r="L111" s="97"/>
      <c r="M111" s="97"/>
      <c r="N111" s="95" t="s">
        <v>188</v>
      </c>
      <c r="O111" s="85"/>
    </row>
    <row r="112" spans="1:15" ht="15.75" hidden="1">
      <c r="A112" s="33">
        <v>78</v>
      </c>
      <c r="B112" s="80" t="s">
        <v>68</v>
      </c>
      <c r="C112" s="128" t="s">
        <v>3</v>
      </c>
      <c r="D112" s="128" t="s">
        <v>143</v>
      </c>
      <c r="E112" s="199">
        <v>31.59</v>
      </c>
      <c r="F112" s="83">
        <f t="shared" si="14"/>
        <v>5.337378244064137</v>
      </c>
      <c r="G112" s="82">
        <v>36.92737824406414</v>
      </c>
      <c r="H112" s="84">
        <f t="shared" si="15"/>
        <v>66469.28083931544</v>
      </c>
      <c r="I112" s="84"/>
      <c r="J112" s="84"/>
      <c r="K112" s="96"/>
      <c r="L112" s="97"/>
      <c r="M112" s="97"/>
      <c r="N112" s="95" t="s">
        <v>188</v>
      </c>
      <c r="O112" s="85"/>
    </row>
    <row r="113" spans="1:15" ht="15.75" hidden="1">
      <c r="A113" s="33">
        <v>79</v>
      </c>
      <c r="B113" s="80" t="s">
        <v>69</v>
      </c>
      <c r="C113" s="128" t="s">
        <v>47</v>
      </c>
      <c r="D113" s="128" t="s">
        <v>143</v>
      </c>
      <c r="E113" s="199">
        <v>67.83</v>
      </c>
      <c r="F113" s="83">
        <f t="shared" si="14"/>
        <v>11.557904613628452</v>
      </c>
      <c r="G113" s="82">
        <v>79.38790461362845</v>
      </c>
      <c r="H113" s="84">
        <f t="shared" si="15"/>
        <v>142898.22830453122</v>
      </c>
      <c r="I113" s="84"/>
      <c r="J113" s="84"/>
      <c r="K113" s="96"/>
      <c r="L113" s="97"/>
      <c r="M113" s="97"/>
      <c r="N113" s="95" t="s">
        <v>188</v>
      </c>
      <c r="O113" s="85"/>
    </row>
    <row r="114" spans="1:15" ht="15.75" hidden="1">
      <c r="A114" s="33">
        <v>80</v>
      </c>
      <c r="B114" s="80" t="s">
        <v>70</v>
      </c>
      <c r="C114" s="128" t="s">
        <v>47</v>
      </c>
      <c r="D114" s="128" t="s">
        <v>143</v>
      </c>
      <c r="E114" s="199">
        <v>69.94</v>
      </c>
      <c r="F114" s="83">
        <f t="shared" si="14"/>
        <v>11.716384577076155</v>
      </c>
      <c r="G114" s="82">
        <v>81.65638457707615</v>
      </c>
      <c r="H114" s="84">
        <f t="shared" si="15"/>
        <v>146981.4922387371</v>
      </c>
      <c r="I114" s="84"/>
      <c r="J114" s="84"/>
      <c r="K114" s="96"/>
      <c r="L114" s="97"/>
      <c r="M114" s="97"/>
      <c r="N114" s="95" t="s">
        <v>188</v>
      </c>
      <c r="O114" s="85"/>
    </row>
    <row r="115" spans="1:15" ht="15.75" hidden="1">
      <c r="A115" s="34">
        <v>81</v>
      </c>
      <c r="B115" s="80" t="s">
        <v>71</v>
      </c>
      <c r="C115" s="128" t="s">
        <v>3</v>
      </c>
      <c r="D115" s="128" t="s">
        <v>144</v>
      </c>
      <c r="E115" s="199">
        <v>46.07</v>
      </c>
      <c r="F115" s="83">
        <f>G115-E115</f>
        <v>7.078635698828393</v>
      </c>
      <c r="G115" s="82">
        <v>53.14863569882839</v>
      </c>
      <c r="H115" s="84">
        <f>G115*2000</f>
        <v>106297.27139765679</v>
      </c>
      <c r="I115" s="84"/>
      <c r="J115" s="84"/>
      <c r="K115" s="112"/>
      <c r="L115" s="101"/>
      <c r="M115" s="101"/>
      <c r="N115" s="95" t="s">
        <v>188</v>
      </c>
      <c r="O115" s="85"/>
    </row>
    <row r="116" spans="1:15" ht="15.75" hidden="1">
      <c r="A116" s="34">
        <v>82</v>
      </c>
      <c r="B116" s="80" t="s">
        <v>72</v>
      </c>
      <c r="C116" s="128" t="s">
        <v>47</v>
      </c>
      <c r="D116" s="128" t="s">
        <v>144</v>
      </c>
      <c r="E116" s="199">
        <v>82.82</v>
      </c>
      <c r="F116" s="83">
        <f>G116-E116</f>
        <v>13.061573586967882</v>
      </c>
      <c r="G116" s="82">
        <v>95.88157358696787</v>
      </c>
      <c r="H116" s="84">
        <f>G116*2000</f>
        <v>191763.14717393575</v>
      </c>
      <c r="I116" s="84"/>
      <c r="J116" s="84"/>
      <c r="K116" s="112"/>
      <c r="L116" s="101"/>
      <c r="M116" s="101"/>
      <c r="N116" s="95" t="s">
        <v>188</v>
      </c>
      <c r="O116" s="85"/>
    </row>
    <row r="117" spans="1:15" ht="15.75" hidden="1">
      <c r="A117" s="34">
        <v>83</v>
      </c>
      <c r="B117" s="80" t="s">
        <v>73</v>
      </c>
      <c r="C117" s="128" t="s">
        <v>1</v>
      </c>
      <c r="D117" s="128" t="s">
        <v>144</v>
      </c>
      <c r="E117" s="199">
        <v>54.24</v>
      </c>
      <c r="F117" s="83">
        <f>G117-E117</f>
        <v>8.7010498014142</v>
      </c>
      <c r="G117" s="82">
        <v>62.9410498014142</v>
      </c>
      <c r="H117" s="129" t="s">
        <v>148</v>
      </c>
      <c r="I117" s="84"/>
      <c r="J117" s="84"/>
      <c r="K117" s="112"/>
      <c r="L117" s="101"/>
      <c r="M117" s="101"/>
      <c r="N117" s="95" t="s">
        <v>188</v>
      </c>
      <c r="O117" s="85"/>
    </row>
    <row r="118" spans="1:15" ht="15.75" hidden="1">
      <c r="A118" s="34">
        <v>84</v>
      </c>
      <c r="B118" s="80" t="s">
        <v>74</v>
      </c>
      <c r="C118" s="128" t="s">
        <v>47</v>
      </c>
      <c r="D118" s="128" t="s">
        <v>144</v>
      </c>
      <c r="E118" s="199">
        <v>82.76</v>
      </c>
      <c r="F118" s="83">
        <f>G118-E118</f>
        <v>13.388183499219451</v>
      </c>
      <c r="G118" s="82">
        <v>96.14818349921946</v>
      </c>
      <c r="H118" s="84">
        <f>G118*2000</f>
        <v>192296.36699843893</v>
      </c>
      <c r="I118" s="84"/>
      <c r="J118" s="84"/>
      <c r="K118" s="112">
        <f>G118*1900</f>
        <v>182681.54864851697</v>
      </c>
      <c r="L118" s="101" t="e">
        <f>#REF!*1.35</f>
        <v>#REF!</v>
      </c>
      <c r="M118" s="101" t="s">
        <v>190</v>
      </c>
      <c r="N118" s="95" t="s">
        <v>188</v>
      </c>
      <c r="O118" s="85"/>
    </row>
    <row r="119" spans="1:15" ht="16.5" hidden="1" thickBot="1">
      <c r="A119" s="35">
        <v>85</v>
      </c>
      <c r="B119" s="80" t="s">
        <v>75</v>
      </c>
      <c r="C119" s="81" t="s">
        <v>228</v>
      </c>
      <c r="D119" s="81" t="s">
        <v>226</v>
      </c>
      <c r="E119" s="199">
        <v>69.94</v>
      </c>
      <c r="F119" s="83">
        <f>G119-E119</f>
        <v>11.12493489452146</v>
      </c>
      <c r="G119" s="82">
        <v>81.06493489452146</v>
      </c>
      <c r="H119" s="84">
        <f>G119*2000</f>
        <v>162129.86978904292</v>
      </c>
      <c r="I119" s="84">
        <f>F119*2200</f>
        <v>24474.85676794721</v>
      </c>
      <c r="J119" s="84">
        <f>F119*2200</f>
        <v>24474.85676794721</v>
      </c>
      <c r="K119" s="112">
        <f>G119*1900</f>
        <v>154023.37629959077</v>
      </c>
      <c r="L119" s="101" t="e">
        <f>#REF!*1.35</f>
        <v>#REF!</v>
      </c>
      <c r="M119" s="101" t="s">
        <v>190</v>
      </c>
      <c r="N119" s="127"/>
      <c r="O119" s="149" t="s">
        <v>234</v>
      </c>
    </row>
    <row r="120" spans="1:15" ht="15.75">
      <c r="A120" s="5"/>
      <c r="B120" s="109"/>
      <c r="C120" s="53"/>
      <c r="D120" s="125"/>
      <c r="E120" s="191"/>
      <c r="F120" s="53"/>
      <c r="G120" s="53"/>
      <c r="H120" s="53"/>
      <c r="I120" s="105"/>
      <c r="J120" s="105"/>
      <c r="K120" s="106"/>
      <c r="L120" s="107"/>
      <c r="M120" s="107"/>
      <c r="N120" s="53"/>
      <c r="O120" s="85"/>
    </row>
    <row r="121" spans="1:15" ht="15.75" hidden="1">
      <c r="A121" s="13"/>
      <c r="B121" s="108" t="s">
        <v>146</v>
      </c>
      <c r="C121" s="53"/>
      <c r="D121" s="53"/>
      <c r="E121" s="191"/>
      <c r="F121" s="53"/>
      <c r="G121" s="53"/>
      <c r="H121" s="53"/>
      <c r="I121" s="105"/>
      <c r="J121" s="105"/>
      <c r="K121" s="106"/>
      <c r="L121" s="107"/>
      <c r="M121" s="107"/>
      <c r="N121" s="53"/>
      <c r="O121" s="85"/>
    </row>
    <row r="122" spans="1:15" ht="15.75" hidden="1">
      <c r="A122" s="39"/>
      <c r="B122" s="109"/>
      <c r="C122" s="53"/>
      <c r="D122" s="53"/>
      <c r="E122" s="191"/>
      <c r="F122" s="53"/>
      <c r="G122" s="53"/>
      <c r="H122" s="53"/>
      <c r="I122" s="105" t="s">
        <v>193</v>
      </c>
      <c r="J122" s="105" t="s">
        <v>193</v>
      </c>
      <c r="K122" s="106" t="s">
        <v>194</v>
      </c>
      <c r="L122" s="110" t="s">
        <v>193</v>
      </c>
      <c r="M122" s="107" t="s">
        <v>195</v>
      </c>
      <c r="N122" s="49"/>
      <c r="O122" s="85"/>
    </row>
    <row r="123" spans="1:15" ht="16.5" hidden="1" thickBot="1">
      <c r="A123" s="40"/>
      <c r="B123" s="108" t="s">
        <v>135</v>
      </c>
      <c r="C123" s="55" t="s">
        <v>136</v>
      </c>
      <c r="D123" s="55" t="s">
        <v>141</v>
      </c>
      <c r="E123" s="192" t="s">
        <v>137</v>
      </c>
      <c r="F123" s="56" t="s">
        <v>138</v>
      </c>
      <c r="G123" s="56" t="s">
        <v>139</v>
      </c>
      <c r="H123" s="56" t="s">
        <v>140</v>
      </c>
      <c r="I123" s="55" t="s">
        <v>233</v>
      </c>
      <c r="J123" s="55" t="s">
        <v>233</v>
      </c>
      <c r="K123" s="55" t="s">
        <v>233</v>
      </c>
      <c r="L123" s="111" t="s">
        <v>192</v>
      </c>
      <c r="M123" s="111" t="s">
        <v>192</v>
      </c>
      <c r="N123" s="49"/>
      <c r="O123" s="85"/>
    </row>
    <row r="124" spans="1:15" ht="15.75" hidden="1">
      <c r="A124" s="37">
        <v>86</v>
      </c>
      <c r="B124" s="117" t="s">
        <v>76</v>
      </c>
      <c r="C124" s="118" t="s">
        <v>1</v>
      </c>
      <c r="D124" s="118" t="s">
        <v>145</v>
      </c>
      <c r="E124" s="195">
        <v>65.92</v>
      </c>
      <c r="F124" s="121">
        <f aca="true" t="shared" si="16" ref="F124:F144">G124-E124</f>
        <v>11.277258149466533</v>
      </c>
      <c r="G124" s="120">
        <v>77.19725814946653</v>
      </c>
      <c r="H124" s="122">
        <f aca="true" t="shared" si="17" ref="H124:H129">G124*1500</f>
        <v>115795.8872241998</v>
      </c>
      <c r="I124" s="122"/>
      <c r="J124" s="122"/>
      <c r="K124" s="115"/>
      <c r="L124" s="116"/>
      <c r="M124" s="116"/>
      <c r="N124" s="95" t="s">
        <v>188</v>
      </c>
      <c r="O124" s="52"/>
    </row>
    <row r="125" spans="1:15" ht="15.75" hidden="1">
      <c r="A125" s="38">
        <v>87</v>
      </c>
      <c r="B125" s="117" t="s">
        <v>77</v>
      </c>
      <c r="C125" s="118" t="s">
        <v>3</v>
      </c>
      <c r="D125" s="118" t="s">
        <v>145</v>
      </c>
      <c r="E125" s="195">
        <v>27.59</v>
      </c>
      <c r="F125" s="121">
        <f t="shared" si="16"/>
        <v>4.884089518290477</v>
      </c>
      <c r="G125" s="120">
        <v>32.47408951829048</v>
      </c>
      <c r="H125" s="122">
        <f t="shared" si="17"/>
        <v>48711.13427743572</v>
      </c>
      <c r="I125" s="122"/>
      <c r="J125" s="122"/>
      <c r="K125" s="115"/>
      <c r="L125" s="116"/>
      <c r="M125" s="116"/>
      <c r="N125" s="95" t="s">
        <v>188</v>
      </c>
      <c r="O125" s="52"/>
    </row>
    <row r="126" spans="1:15" ht="15.75" hidden="1">
      <c r="A126" s="38">
        <v>88</v>
      </c>
      <c r="B126" s="117" t="s">
        <v>78</v>
      </c>
      <c r="C126" s="118" t="s">
        <v>3</v>
      </c>
      <c r="D126" s="118" t="s">
        <v>145</v>
      </c>
      <c r="E126" s="195">
        <v>31.8</v>
      </c>
      <c r="F126" s="121">
        <f t="shared" si="16"/>
        <v>5.629360155188007</v>
      </c>
      <c r="G126" s="120">
        <v>37.42936015518801</v>
      </c>
      <c r="H126" s="122">
        <f t="shared" si="17"/>
        <v>56144.04023278201</v>
      </c>
      <c r="I126" s="122"/>
      <c r="J126" s="122"/>
      <c r="K126" s="115"/>
      <c r="L126" s="116"/>
      <c r="M126" s="116"/>
      <c r="N126" s="95" t="s">
        <v>188</v>
      </c>
      <c r="O126" s="123"/>
    </row>
    <row r="127" spans="1:15" ht="15.75" hidden="1">
      <c r="A127" s="38">
        <v>89</v>
      </c>
      <c r="B127" s="117" t="s">
        <v>79</v>
      </c>
      <c r="C127" s="118" t="s">
        <v>3</v>
      </c>
      <c r="D127" s="118" t="s">
        <v>145</v>
      </c>
      <c r="E127" s="195">
        <v>31.8</v>
      </c>
      <c r="F127" s="121">
        <f t="shared" si="16"/>
        <v>5.629360155188007</v>
      </c>
      <c r="G127" s="120">
        <v>37.42936015518801</v>
      </c>
      <c r="H127" s="122">
        <f t="shared" si="17"/>
        <v>56144.04023278201</v>
      </c>
      <c r="I127" s="122"/>
      <c r="J127" s="122"/>
      <c r="K127" s="115"/>
      <c r="L127" s="116"/>
      <c r="M127" s="116"/>
      <c r="N127" s="95" t="s">
        <v>188</v>
      </c>
      <c r="O127" s="85"/>
    </row>
    <row r="128" spans="1:15" ht="15.75" hidden="1">
      <c r="A128" s="38">
        <v>90</v>
      </c>
      <c r="B128" s="117" t="s">
        <v>80</v>
      </c>
      <c r="C128" s="118" t="s">
        <v>3</v>
      </c>
      <c r="D128" s="118" t="s">
        <v>145</v>
      </c>
      <c r="E128" s="195">
        <v>27.59</v>
      </c>
      <c r="F128" s="121">
        <f t="shared" si="16"/>
        <v>4.884089518290477</v>
      </c>
      <c r="G128" s="120">
        <v>32.47408951829048</v>
      </c>
      <c r="H128" s="122">
        <f t="shared" si="17"/>
        <v>48711.13427743572</v>
      </c>
      <c r="I128" s="122"/>
      <c r="J128" s="122"/>
      <c r="K128" s="115"/>
      <c r="L128" s="116"/>
      <c r="M128" s="116"/>
      <c r="N128" s="95" t="s">
        <v>188</v>
      </c>
      <c r="O128" s="85"/>
    </row>
    <row r="129" spans="1:15" ht="15.75" hidden="1">
      <c r="A129" s="38">
        <v>91</v>
      </c>
      <c r="B129" s="117" t="s">
        <v>81</v>
      </c>
      <c r="C129" s="118" t="s">
        <v>1</v>
      </c>
      <c r="D129" s="118" t="s">
        <v>145</v>
      </c>
      <c r="E129" s="195">
        <v>66</v>
      </c>
      <c r="F129" s="121">
        <f t="shared" si="16"/>
        <v>11.29094414236637</v>
      </c>
      <c r="G129" s="120">
        <v>77.29094414236637</v>
      </c>
      <c r="H129" s="122">
        <f t="shared" si="17"/>
        <v>115936.41621354956</v>
      </c>
      <c r="I129" s="122"/>
      <c r="J129" s="122"/>
      <c r="K129" s="115"/>
      <c r="L129" s="116"/>
      <c r="M129" s="116"/>
      <c r="N129" s="95" t="s">
        <v>188</v>
      </c>
      <c r="O129" s="85"/>
    </row>
    <row r="130" spans="1:15" ht="15.75" hidden="1">
      <c r="A130" s="32">
        <v>92</v>
      </c>
      <c r="B130" s="63" t="s">
        <v>82</v>
      </c>
      <c r="C130" s="68" t="s">
        <v>1</v>
      </c>
      <c r="D130" s="68" t="s">
        <v>142</v>
      </c>
      <c r="E130" s="194">
        <v>65.92</v>
      </c>
      <c r="F130" s="66">
        <f t="shared" si="16"/>
        <v>12.215933300783092</v>
      </c>
      <c r="G130" s="65">
        <v>78.1359333007831</v>
      </c>
      <c r="H130" s="67">
        <f aca="true" t="shared" si="18" ref="H130:H135">G130*1600</f>
        <v>125017.49328125294</v>
      </c>
      <c r="I130" s="67"/>
      <c r="J130" s="67"/>
      <c r="K130" s="91"/>
      <c r="L130" s="92"/>
      <c r="M130" s="92"/>
      <c r="N130" s="95" t="s">
        <v>188</v>
      </c>
      <c r="O130" s="85"/>
    </row>
    <row r="131" spans="1:15" ht="15.75" hidden="1">
      <c r="A131" s="32">
        <v>93</v>
      </c>
      <c r="B131" s="63" t="s">
        <v>83</v>
      </c>
      <c r="C131" s="68" t="s">
        <v>3</v>
      </c>
      <c r="D131" s="68" t="s">
        <v>142</v>
      </c>
      <c r="E131" s="194">
        <v>31.95</v>
      </c>
      <c r="F131" s="66">
        <f t="shared" si="16"/>
        <v>6.129067532208364</v>
      </c>
      <c r="G131" s="65">
        <v>38.07906753220836</v>
      </c>
      <c r="H131" s="67">
        <f t="shared" si="18"/>
        <v>60926.50805153338</v>
      </c>
      <c r="I131" s="67"/>
      <c r="J131" s="67"/>
      <c r="K131" s="91"/>
      <c r="L131" s="92"/>
      <c r="M131" s="92"/>
      <c r="N131" s="95" t="s">
        <v>188</v>
      </c>
      <c r="O131" s="85"/>
    </row>
    <row r="132" spans="1:15" ht="15.75" hidden="1">
      <c r="A132" s="32">
        <v>94</v>
      </c>
      <c r="B132" s="63" t="s">
        <v>84</v>
      </c>
      <c r="C132" s="68" t="s">
        <v>3</v>
      </c>
      <c r="D132" s="68" t="s">
        <v>142</v>
      </c>
      <c r="E132" s="194">
        <v>31.8</v>
      </c>
      <c r="F132" s="66">
        <f t="shared" si="16"/>
        <v>6.100292567268415</v>
      </c>
      <c r="G132" s="65">
        <v>37.900292567268416</v>
      </c>
      <c r="H132" s="67">
        <f t="shared" si="18"/>
        <v>60640.468107629466</v>
      </c>
      <c r="I132" s="67"/>
      <c r="J132" s="67"/>
      <c r="K132" s="91"/>
      <c r="L132" s="92"/>
      <c r="M132" s="92"/>
      <c r="N132" s="95" t="s">
        <v>188</v>
      </c>
      <c r="O132" s="85"/>
    </row>
    <row r="133" spans="1:15" ht="15.75" hidden="1">
      <c r="A133" s="32">
        <v>95</v>
      </c>
      <c r="B133" s="63" t="s">
        <v>85</v>
      </c>
      <c r="C133" s="68" t="s">
        <v>3</v>
      </c>
      <c r="D133" s="68" t="s">
        <v>142</v>
      </c>
      <c r="E133" s="194">
        <v>31.8</v>
      </c>
      <c r="F133" s="66">
        <f t="shared" si="16"/>
        <v>6.100292567268415</v>
      </c>
      <c r="G133" s="65">
        <v>37.900292567268416</v>
      </c>
      <c r="H133" s="67">
        <f t="shared" si="18"/>
        <v>60640.468107629466</v>
      </c>
      <c r="I133" s="67"/>
      <c r="J133" s="67"/>
      <c r="K133" s="91"/>
      <c r="L133" s="92"/>
      <c r="M133" s="92"/>
      <c r="N133" s="95" t="s">
        <v>188</v>
      </c>
      <c r="O133" s="85"/>
    </row>
    <row r="134" spans="1:15" ht="15.75" hidden="1">
      <c r="A134" s="32">
        <v>96</v>
      </c>
      <c r="B134" s="63" t="s">
        <v>86</v>
      </c>
      <c r="C134" s="68" t="s">
        <v>3</v>
      </c>
      <c r="D134" s="68" t="s">
        <v>142</v>
      </c>
      <c r="E134" s="194">
        <v>31.95</v>
      </c>
      <c r="F134" s="66">
        <f t="shared" si="16"/>
        <v>6.129067532208364</v>
      </c>
      <c r="G134" s="65">
        <v>38.07906753220836</v>
      </c>
      <c r="H134" s="67">
        <f t="shared" si="18"/>
        <v>60926.50805153338</v>
      </c>
      <c r="I134" s="67"/>
      <c r="J134" s="67"/>
      <c r="K134" s="91"/>
      <c r="L134" s="92"/>
      <c r="M134" s="92"/>
      <c r="N134" s="95" t="s">
        <v>188</v>
      </c>
      <c r="O134" s="85"/>
    </row>
    <row r="135" spans="1:15" ht="15.75" hidden="1">
      <c r="A135" s="32">
        <v>97</v>
      </c>
      <c r="B135" s="63" t="s">
        <v>87</v>
      </c>
      <c r="C135" s="68" t="s">
        <v>1</v>
      </c>
      <c r="D135" s="68" t="s">
        <v>142</v>
      </c>
      <c r="E135" s="194">
        <v>66</v>
      </c>
      <c r="F135" s="66">
        <f t="shared" si="16"/>
        <v>12.230758462555883</v>
      </c>
      <c r="G135" s="65">
        <v>78.23075846255588</v>
      </c>
      <c r="H135" s="67">
        <f t="shared" si="18"/>
        <v>125169.21354008942</v>
      </c>
      <c r="I135" s="67"/>
      <c r="J135" s="67"/>
      <c r="K135" s="91"/>
      <c r="L135" s="92"/>
      <c r="M135" s="92"/>
      <c r="N135" s="95" t="s">
        <v>188</v>
      </c>
      <c r="O135" s="85"/>
    </row>
    <row r="136" spans="1:15" ht="15.75" hidden="1">
      <c r="A136" s="33">
        <v>98</v>
      </c>
      <c r="B136" s="69" t="s">
        <v>88</v>
      </c>
      <c r="C136" s="74" t="s">
        <v>1</v>
      </c>
      <c r="D136" s="74" t="s">
        <v>143</v>
      </c>
      <c r="E136" s="188">
        <v>65.92</v>
      </c>
      <c r="F136" s="72">
        <f t="shared" si="16"/>
        <v>12.215933300783092</v>
      </c>
      <c r="G136" s="71">
        <v>78.1359333007831</v>
      </c>
      <c r="H136" s="73">
        <f aca="true" t="shared" si="19" ref="H136:H141">G136*1800</f>
        <v>140644.67994140956</v>
      </c>
      <c r="I136" s="73"/>
      <c r="J136" s="73"/>
      <c r="K136" s="96"/>
      <c r="L136" s="97"/>
      <c r="M136" s="97"/>
      <c r="N136" s="95" t="s">
        <v>188</v>
      </c>
      <c r="O136" s="85"/>
    </row>
    <row r="137" spans="1:15" ht="15.75" hidden="1">
      <c r="A137" s="33">
        <v>99</v>
      </c>
      <c r="B137" s="69" t="s">
        <v>89</v>
      </c>
      <c r="C137" s="74" t="s">
        <v>3</v>
      </c>
      <c r="D137" s="74" t="s">
        <v>143</v>
      </c>
      <c r="E137" s="188">
        <v>31.95</v>
      </c>
      <c r="F137" s="72">
        <f t="shared" si="16"/>
        <v>6.129067532208364</v>
      </c>
      <c r="G137" s="71">
        <v>38.07906753220836</v>
      </c>
      <c r="H137" s="73">
        <f t="shared" si="19"/>
        <v>68542.32155797505</v>
      </c>
      <c r="I137" s="73"/>
      <c r="J137" s="73"/>
      <c r="K137" s="96"/>
      <c r="L137" s="97"/>
      <c r="M137" s="97"/>
      <c r="N137" s="95" t="s">
        <v>188</v>
      </c>
      <c r="O137" s="85"/>
    </row>
    <row r="138" spans="1:15" ht="15.75" hidden="1">
      <c r="A138" s="33">
        <v>100</v>
      </c>
      <c r="B138" s="69" t="s">
        <v>90</v>
      </c>
      <c r="C138" s="74" t="s">
        <v>3</v>
      </c>
      <c r="D138" s="74" t="s">
        <v>143</v>
      </c>
      <c r="E138" s="188">
        <v>31.8</v>
      </c>
      <c r="F138" s="72">
        <f t="shared" si="16"/>
        <v>6.100292567268415</v>
      </c>
      <c r="G138" s="71">
        <v>37.900292567268416</v>
      </c>
      <c r="H138" s="73">
        <f t="shared" si="19"/>
        <v>68220.52662108315</v>
      </c>
      <c r="I138" s="73"/>
      <c r="J138" s="73"/>
      <c r="K138" s="96"/>
      <c r="L138" s="97"/>
      <c r="M138" s="97"/>
      <c r="N138" s="95" t="s">
        <v>188</v>
      </c>
      <c r="O138" s="130"/>
    </row>
    <row r="139" spans="1:15" ht="15.75" hidden="1">
      <c r="A139" s="33">
        <v>101</v>
      </c>
      <c r="B139" s="69" t="s">
        <v>91</v>
      </c>
      <c r="C139" s="74" t="s">
        <v>3</v>
      </c>
      <c r="D139" s="74" t="s">
        <v>143</v>
      </c>
      <c r="E139" s="188">
        <v>31.8</v>
      </c>
      <c r="F139" s="72">
        <f t="shared" si="16"/>
        <v>6.100292567268415</v>
      </c>
      <c r="G139" s="71">
        <v>37.900292567268416</v>
      </c>
      <c r="H139" s="73">
        <f t="shared" si="19"/>
        <v>68220.52662108315</v>
      </c>
      <c r="I139" s="73"/>
      <c r="J139" s="73"/>
      <c r="K139" s="96"/>
      <c r="L139" s="97"/>
      <c r="M139" s="97"/>
      <c r="N139" s="95" t="s">
        <v>188</v>
      </c>
      <c r="O139" s="130"/>
    </row>
    <row r="140" spans="1:15" ht="15.75" hidden="1">
      <c r="A140" s="33">
        <v>102</v>
      </c>
      <c r="B140" s="69" t="s">
        <v>92</v>
      </c>
      <c r="C140" s="74" t="s">
        <v>3</v>
      </c>
      <c r="D140" s="74" t="s">
        <v>143</v>
      </c>
      <c r="E140" s="188">
        <v>31.95</v>
      </c>
      <c r="F140" s="72">
        <f t="shared" si="16"/>
        <v>6.129067532208364</v>
      </c>
      <c r="G140" s="71">
        <v>38.07906753220836</v>
      </c>
      <c r="H140" s="73">
        <f t="shared" si="19"/>
        <v>68542.32155797505</v>
      </c>
      <c r="I140" s="73"/>
      <c r="J140" s="73"/>
      <c r="K140" s="96"/>
      <c r="L140" s="97"/>
      <c r="M140" s="97"/>
      <c r="N140" s="95" t="s">
        <v>188</v>
      </c>
      <c r="O140" s="85"/>
    </row>
    <row r="141" spans="1:15" ht="15.75" hidden="1">
      <c r="A141" s="33">
        <v>103</v>
      </c>
      <c r="B141" s="69" t="s">
        <v>93</v>
      </c>
      <c r="C141" s="74" t="s">
        <v>1</v>
      </c>
      <c r="D141" s="74" t="s">
        <v>143</v>
      </c>
      <c r="E141" s="188">
        <v>66</v>
      </c>
      <c r="F141" s="72">
        <f t="shared" si="16"/>
        <v>12.230758462555883</v>
      </c>
      <c r="G141" s="71">
        <v>78.23075846255588</v>
      </c>
      <c r="H141" s="73">
        <f t="shared" si="19"/>
        <v>140815.3652326006</v>
      </c>
      <c r="I141" s="73"/>
      <c r="J141" s="73"/>
      <c r="K141" s="96"/>
      <c r="L141" s="97"/>
      <c r="M141" s="97"/>
      <c r="N141" s="95" t="s">
        <v>188</v>
      </c>
      <c r="O141" s="85"/>
    </row>
    <row r="142" spans="1:15" ht="15.75" hidden="1">
      <c r="A142" s="34">
        <v>104</v>
      </c>
      <c r="B142" s="75" t="s">
        <v>94</v>
      </c>
      <c r="C142" s="76" t="s">
        <v>6</v>
      </c>
      <c r="D142" s="76" t="s">
        <v>144</v>
      </c>
      <c r="E142" s="193">
        <v>93.94</v>
      </c>
      <c r="F142" s="78">
        <f t="shared" si="16"/>
        <v>16.51666684565805</v>
      </c>
      <c r="G142" s="77">
        <v>110.45666684565805</v>
      </c>
      <c r="H142" s="79">
        <f>G142*2000</f>
        <v>220913.3336913161</v>
      </c>
      <c r="I142" s="79"/>
      <c r="J142" s="79"/>
      <c r="K142" s="112"/>
      <c r="L142" s="116"/>
      <c r="M142" s="101"/>
      <c r="N142" s="95" t="s">
        <v>188</v>
      </c>
      <c r="O142" s="85"/>
    </row>
    <row r="143" spans="1:15" ht="15.75" hidden="1">
      <c r="A143" s="34">
        <v>105</v>
      </c>
      <c r="B143" s="75" t="s">
        <v>95</v>
      </c>
      <c r="C143" s="76" t="s">
        <v>1</v>
      </c>
      <c r="D143" s="76" t="s">
        <v>144</v>
      </c>
      <c r="E143" s="193">
        <v>54.96</v>
      </c>
      <c r="F143" s="78">
        <f t="shared" si="16"/>
        <v>10.000538236429115</v>
      </c>
      <c r="G143" s="77">
        <v>64.96053823642912</v>
      </c>
      <c r="H143" s="79">
        <f>G143*2000</f>
        <v>129921.07647285823</v>
      </c>
      <c r="I143" s="79"/>
      <c r="J143" s="79"/>
      <c r="K143" s="112"/>
      <c r="L143" s="116"/>
      <c r="M143" s="101"/>
      <c r="N143" s="95" t="s">
        <v>188</v>
      </c>
      <c r="O143" s="85"/>
    </row>
    <row r="144" spans="1:15" ht="16.5" hidden="1" thickBot="1">
      <c r="A144" s="35">
        <v>106</v>
      </c>
      <c r="B144" s="75" t="s">
        <v>96</v>
      </c>
      <c r="C144" s="76" t="s">
        <v>1</v>
      </c>
      <c r="D144" s="76" t="s">
        <v>144</v>
      </c>
      <c r="E144" s="193">
        <v>80.77</v>
      </c>
      <c r="F144" s="78">
        <f t="shared" si="16"/>
        <v>14.325057191747405</v>
      </c>
      <c r="G144" s="77">
        <v>95.0950571917474</v>
      </c>
      <c r="H144" s="79">
        <f>G144*2000</f>
        <v>190190.1143834948</v>
      </c>
      <c r="I144" s="79"/>
      <c r="J144" s="79"/>
      <c r="K144" s="112"/>
      <c r="L144" s="116"/>
      <c r="M144" s="101"/>
      <c r="N144" s="95" t="s">
        <v>188</v>
      </c>
      <c r="O144" s="85"/>
    </row>
    <row r="145" spans="1:15" ht="16.5" thickBot="1">
      <c r="A145" s="5"/>
      <c r="B145" s="109"/>
      <c r="C145" s="53"/>
      <c r="D145" s="53"/>
      <c r="E145" s="191"/>
      <c r="F145" s="53"/>
      <c r="G145" s="53"/>
      <c r="H145" s="53"/>
      <c r="I145" s="105"/>
      <c r="J145" s="105"/>
      <c r="K145" s="106"/>
      <c r="L145" s="106"/>
      <c r="M145" s="106"/>
      <c r="N145" s="53"/>
      <c r="O145" s="85"/>
    </row>
    <row r="146" spans="1:15" ht="18">
      <c r="A146" s="13"/>
      <c r="B146" s="108"/>
      <c r="C146" s="53"/>
      <c r="D146" s="203" t="s">
        <v>230</v>
      </c>
      <c r="E146" s="191"/>
      <c r="F146" s="53"/>
      <c r="G146" s="53"/>
      <c r="H146" s="53"/>
      <c r="I146" s="105"/>
      <c r="J146" s="105"/>
      <c r="K146" s="106"/>
      <c r="L146" s="106"/>
      <c r="M146" s="106"/>
      <c r="N146" s="53"/>
      <c r="O146" s="85"/>
    </row>
    <row r="147" spans="1:15" ht="18">
      <c r="A147" s="21"/>
      <c r="B147" s="109"/>
      <c r="C147" s="53"/>
      <c r="D147" s="53"/>
      <c r="E147" s="191"/>
      <c r="F147" s="53"/>
      <c r="G147" s="53"/>
      <c r="H147" s="53"/>
      <c r="I147" s="105"/>
      <c r="J147" s="242" t="s">
        <v>282</v>
      </c>
      <c r="K147" s="106" t="s">
        <v>194</v>
      </c>
      <c r="L147" s="105" t="s">
        <v>193</v>
      </c>
      <c r="M147" s="106" t="s">
        <v>195</v>
      </c>
      <c r="N147" s="53"/>
      <c r="O147" s="85"/>
    </row>
    <row r="148" spans="1:15" ht="18.75" thickBot="1">
      <c r="A148" s="36"/>
      <c r="B148" s="54" t="s">
        <v>189</v>
      </c>
      <c r="C148" s="204" t="s">
        <v>213</v>
      </c>
      <c r="D148" s="204" t="s">
        <v>259</v>
      </c>
      <c r="E148" s="204" t="s">
        <v>271</v>
      </c>
      <c r="F148" s="204" t="s">
        <v>269</v>
      </c>
      <c r="G148" s="204" t="s">
        <v>270</v>
      </c>
      <c r="H148" s="55" t="s">
        <v>140</v>
      </c>
      <c r="I148" s="55" t="s">
        <v>280</v>
      </c>
      <c r="J148" s="232" t="s">
        <v>281</v>
      </c>
      <c r="K148" s="55" t="s">
        <v>233</v>
      </c>
      <c r="L148" s="55" t="s">
        <v>192</v>
      </c>
      <c r="M148" s="55" t="s">
        <v>192</v>
      </c>
      <c r="N148" s="53"/>
      <c r="O148" s="85"/>
    </row>
    <row r="149" spans="1:15" ht="18">
      <c r="A149" s="37">
        <v>107</v>
      </c>
      <c r="B149" s="58" t="s">
        <v>97</v>
      </c>
      <c r="C149" s="59" t="s">
        <v>266</v>
      </c>
      <c r="D149" s="59" t="s">
        <v>219</v>
      </c>
      <c r="E149" s="189">
        <v>69.7</v>
      </c>
      <c r="F149" s="61">
        <f>G149-E149</f>
        <v>10.797545554312578</v>
      </c>
      <c r="G149" s="60">
        <v>80.49754555431258</v>
      </c>
      <c r="H149" s="62">
        <f>G149*1500</f>
        <v>120746.31833146886</v>
      </c>
      <c r="I149" s="62"/>
      <c r="J149" s="234"/>
      <c r="K149" s="115">
        <f>G149*1300</f>
        <v>104646.80922060636</v>
      </c>
      <c r="L149" s="116" t="e">
        <f>#REF!*1.35</f>
        <v>#REF!</v>
      </c>
      <c r="M149" s="116" t="e">
        <f>#REF!*1.35</f>
        <v>#REF!</v>
      </c>
      <c r="N149" s="160" t="s">
        <v>253</v>
      </c>
      <c r="O149" s="148"/>
    </row>
    <row r="150" spans="1:15" ht="18" hidden="1">
      <c r="A150" s="38">
        <v>108</v>
      </c>
      <c r="B150" s="58" t="s">
        <v>98</v>
      </c>
      <c r="C150" s="126" t="s">
        <v>47</v>
      </c>
      <c r="D150" s="126" t="s">
        <v>145</v>
      </c>
      <c r="E150" s="189">
        <v>67.83</v>
      </c>
      <c r="F150" s="61">
        <f aca="true" t="shared" si="20" ref="F150:F156">G150-E150</f>
        <v>10.68591172284222</v>
      </c>
      <c r="G150" s="60">
        <v>78.51591172284222</v>
      </c>
      <c r="H150" s="62">
        <f aca="true" t="shared" si="21" ref="H150:H156">G150*1500</f>
        <v>117773.86758426332</v>
      </c>
      <c r="I150" s="62"/>
      <c r="J150" s="234"/>
      <c r="K150" s="115"/>
      <c r="L150" s="115"/>
      <c r="M150" s="115"/>
      <c r="N150" s="160" t="s">
        <v>253</v>
      </c>
      <c r="O150" s="85"/>
    </row>
    <row r="151" spans="1:15" ht="18" hidden="1">
      <c r="A151" s="38">
        <v>109</v>
      </c>
      <c r="B151" s="58" t="s">
        <v>99</v>
      </c>
      <c r="C151" s="126" t="s">
        <v>3</v>
      </c>
      <c r="D151" s="59" t="s">
        <v>219</v>
      </c>
      <c r="E151" s="189">
        <v>27.23</v>
      </c>
      <c r="F151" s="61">
        <f t="shared" si="20"/>
        <v>4.254063660935987</v>
      </c>
      <c r="G151" s="60">
        <v>31.484063660935988</v>
      </c>
      <c r="H151" s="62">
        <f t="shared" si="21"/>
        <v>47226.09549140398</v>
      </c>
      <c r="I151" s="62"/>
      <c r="J151" s="234"/>
      <c r="K151" s="115"/>
      <c r="L151" s="115"/>
      <c r="M151" s="115"/>
      <c r="N151" s="160" t="s">
        <v>253</v>
      </c>
      <c r="O151" s="85"/>
    </row>
    <row r="152" spans="1:15" ht="18" hidden="1">
      <c r="A152" s="38">
        <v>110</v>
      </c>
      <c r="B152" s="58" t="s">
        <v>100</v>
      </c>
      <c r="C152" s="126" t="s">
        <v>3</v>
      </c>
      <c r="D152" s="126" t="s">
        <v>145</v>
      </c>
      <c r="E152" s="189">
        <v>31.44</v>
      </c>
      <c r="F152" s="61">
        <f t="shared" si="20"/>
        <v>4.911779709872473</v>
      </c>
      <c r="G152" s="60">
        <v>36.351779709872474</v>
      </c>
      <c r="H152" s="62">
        <f t="shared" si="21"/>
        <v>54527.66956480871</v>
      </c>
      <c r="I152" s="62"/>
      <c r="J152" s="234"/>
      <c r="K152" s="115"/>
      <c r="L152" s="115"/>
      <c r="M152" s="115"/>
      <c r="N152" s="160" t="s">
        <v>253</v>
      </c>
      <c r="O152" s="85"/>
    </row>
    <row r="153" spans="1:15" ht="18" hidden="1">
      <c r="A153" s="38">
        <v>111</v>
      </c>
      <c r="B153" s="58" t="s">
        <v>101</v>
      </c>
      <c r="C153" s="126" t="s">
        <v>3</v>
      </c>
      <c r="D153" s="126" t="s">
        <v>145</v>
      </c>
      <c r="E153" s="189">
        <v>31.44</v>
      </c>
      <c r="F153" s="61">
        <f t="shared" si="20"/>
        <v>4.911779709872473</v>
      </c>
      <c r="G153" s="60">
        <v>36.351779709872474</v>
      </c>
      <c r="H153" s="62">
        <f t="shared" si="21"/>
        <v>54527.66956480871</v>
      </c>
      <c r="I153" s="62"/>
      <c r="J153" s="234"/>
      <c r="K153" s="115"/>
      <c r="L153" s="115"/>
      <c r="M153" s="115"/>
      <c r="N153" s="160" t="s">
        <v>253</v>
      </c>
      <c r="O153" s="85"/>
    </row>
    <row r="154" spans="1:15" ht="18" hidden="1">
      <c r="A154" s="38">
        <v>112</v>
      </c>
      <c r="B154" s="58" t="s">
        <v>102</v>
      </c>
      <c r="C154" s="126" t="s">
        <v>3</v>
      </c>
      <c r="D154" s="126" t="s">
        <v>145</v>
      </c>
      <c r="E154" s="189">
        <v>27.23</v>
      </c>
      <c r="F154" s="61">
        <f t="shared" si="20"/>
        <v>4.254063660935987</v>
      </c>
      <c r="G154" s="60">
        <v>31.484063660935988</v>
      </c>
      <c r="H154" s="62">
        <f t="shared" si="21"/>
        <v>47226.09549140398</v>
      </c>
      <c r="I154" s="62"/>
      <c r="J154" s="234"/>
      <c r="K154" s="115"/>
      <c r="L154" s="115"/>
      <c r="M154" s="115"/>
      <c r="N154" s="160" t="s">
        <v>253</v>
      </c>
      <c r="O154" s="85"/>
    </row>
    <row r="155" spans="1:15" ht="18" hidden="1">
      <c r="A155" s="38">
        <v>113</v>
      </c>
      <c r="B155" s="58" t="s">
        <v>103</v>
      </c>
      <c r="C155" s="126" t="s">
        <v>47</v>
      </c>
      <c r="D155" s="126" t="s">
        <v>145</v>
      </c>
      <c r="E155" s="189">
        <v>67.83</v>
      </c>
      <c r="F155" s="61">
        <f t="shared" si="20"/>
        <v>10.68591172284222</v>
      </c>
      <c r="G155" s="60">
        <v>78.51591172284222</v>
      </c>
      <c r="H155" s="62">
        <f t="shared" si="21"/>
        <v>117773.86758426332</v>
      </c>
      <c r="I155" s="62"/>
      <c r="J155" s="234"/>
      <c r="K155" s="115"/>
      <c r="L155" s="115"/>
      <c r="M155" s="115"/>
      <c r="N155" s="160" t="s">
        <v>253</v>
      </c>
      <c r="O155" s="85"/>
    </row>
    <row r="156" spans="1:15" ht="18">
      <c r="A156" s="38">
        <v>114</v>
      </c>
      <c r="B156" s="58" t="s">
        <v>104</v>
      </c>
      <c r="C156" s="59" t="s">
        <v>266</v>
      </c>
      <c r="D156" s="59" t="s">
        <v>219</v>
      </c>
      <c r="E156" s="189">
        <v>66.75</v>
      </c>
      <c r="F156" s="61">
        <f t="shared" si="20"/>
        <v>10.340547571741197</v>
      </c>
      <c r="G156" s="60">
        <v>77.0905475717412</v>
      </c>
      <c r="H156" s="62">
        <f t="shared" si="21"/>
        <v>115635.8213576118</v>
      </c>
      <c r="I156" s="170"/>
      <c r="J156" s="234"/>
      <c r="K156" s="115">
        <f>G156*1300</f>
        <v>100217.71184326356</v>
      </c>
      <c r="L156" s="116" t="e">
        <f>#REF!*1.35</f>
        <v>#REF!</v>
      </c>
      <c r="M156" s="116" t="e">
        <f>#REF!*1.35</f>
        <v>#REF!</v>
      </c>
      <c r="N156" s="160" t="s">
        <v>253</v>
      </c>
      <c r="O156" s="85"/>
    </row>
    <row r="157" spans="1:15" ht="18" hidden="1">
      <c r="A157" s="32">
        <v>115</v>
      </c>
      <c r="B157" s="63" t="s">
        <v>105</v>
      </c>
      <c r="C157" s="68" t="s">
        <v>47</v>
      </c>
      <c r="D157" s="126" t="s">
        <v>145</v>
      </c>
      <c r="E157" s="194">
        <v>69.94</v>
      </c>
      <c r="F157" s="66">
        <f>G157-E157</f>
        <v>11.722427606750955</v>
      </c>
      <c r="G157" s="65">
        <v>81.66242760675095</v>
      </c>
      <c r="H157" s="67">
        <f>G157*1600</f>
        <v>130659.88417080152</v>
      </c>
      <c r="I157" s="67"/>
      <c r="J157" s="235">
        <f>F157*2000</f>
        <v>23444.85521350191</v>
      </c>
      <c r="K157" s="91">
        <f>G157*1400</f>
        <v>114327.39864945134</v>
      </c>
      <c r="L157" s="92" t="e">
        <f>#REF!*1.35</f>
        <v>#REF!</v>
      </c>
      <c r="M157" s="92" t="e">
        <f>#REF!*1.35</f>
        <v>#REF!</v>
      </c>
      <c r="N157" s="160" t="s">
        <v>253</v>
      </c>
      <c r="O157" s="85"/>
    </row>
    <row r="158" spans="1:15" ht="18">
      <c r="A158" s="32">
        <v>116</v>
      </c>
      <c r="B158" s="63" t="s">
        <v>106</v>
      </c>
      <c r="C158" s="64" t="s">
        <v>266</v>
      </c>
      <c r="D158" s="64" t="s">
        <v>261</v>
      </c>
      <c r="E158" s="194">
        <v>67.83</v>
      </c>
      <c r="F158" s="66">
        <f aca="true" t="shared" si="22" ref="F158:F165">G158-E158</f>
        <v>11.56388138670306</v>
      </c>
      <c r="G158" s="65">
        <v>79.39388138670306</v>
      </c>
      <c r="H158" s="67">
        <f aca="true" t="shared" si="23" ref="H158:H165">G158*1600</f>
        <v>127030.2102187249</v>
      </c>
      <c r="I158" s="67"/>
      <c r="J158" s="235"/>
      <c r="K158" s="91">
        <f aca="true" t="shared" si="24" ref="K158:K165">G158*1400</f>
        <v>111151.43394138428</v>
      </c>
      <c r="L158" s="92" t="e">
        <f>#REF!*1.35</f>
        <v>#REF!</v>
      </c>
      <c r="M158" s="92" t="e">
        <f>#REF!*1.35</f>
        <v>#REF!</v>
      </c>
      <c r="N158" s="160" t="s">
        <v>253</v>
      </c>
      <c r="O158" s="85"/>
    </row>
    <row r="159" spans="1:15" ht="18" hidden="1">
      <c r="A159" s="32">
        <v>117</v>
      </c>
      <c r="B159" s="63" t="s">
        <v>107</v>
      </c>
      <c r="C159" s="68" t="s">
        <v>3</v>
      </c>
      <c r="D159" s="68" t="s">
        <v>142</v>
      </c>
      <c r="E159" s="194">
        <v>31.59</v>
      </c>
      <c r="F159" s="66">
        <f t="shared" si="22"/>
        <v>5.340134741055547</v>
      </c>
      <c r="G159" s="65">
        <v>36.93013474105555</v>
      </c>
      <c r="H159" s="67">
        <f t="shared" si="23"/>
        <v>59088.21558568887</v>
      </c>
      <c r="I159" s="67">
        <f>F159*2000</f>
        <v>10680.269482111093</v>
      </c>
      <c r="J159" s="235">
        <f>F159*2000</f>
        <v>10680.269482111093</v>
      </c>
      <c r="K159" s="91">
        <f t="shared" si="24"/>
        <v>51702.18863747777</v>
      </c>
      <c r="L159" s="92" t="e">
        <f>#REF!*1.35</f>
        <v>#REF!</v>
      </c>
      <c r="M159" s="92" t="e">
        <f>#REF!*1.35</f>
        <v>#REF!</v>
      </c>
      <c r="N159" s="95" t="s">
        <v>188</v>
      </c>
      <c r="O159" s="85"/>
    </row>
    <row r="160" spans="1:15" ht="14.25" customHeight="1" hidden="1" thickBot="1">
      <c r="A160" s="32">
        <v>118</v>
      </c>
      <c r="B160" s="63" t="s">
        <v>108</v>
      </c>
      <c r="C160" s="68" t="s">
        <v>3</v>
      </c>
      <c r="D160" s="68" t="s">
        <v>142</v>
      </c>
      <c r="E160" s="194">
        <v>31.44</v>
      </c>
      <c r="F160" s="66">
        <f t="shared" si="22"/>
        <v>5.314777975903336</v>
      </c>
      <c r="G160" s="65">
        <v>36.75477797590334</v>
      </c>
      <c r="H160" s="67">
        <f t="shared" si="23"/>
        <v>58807.64476144534</v>
      </c>
      <c r="I160" s="67">
        <f>F160*2000</f>
        <v>10629.555951806673</v>
      </c>
      <c r="J160" s="235">
        <f>F160*2000</f>
        <v>10629.555951806673</v>
      </c>
      <c r="K160" s="91">
        <f t="shared" si="24"/>
        <v>51456.689166264674</v>
      </c>
      <c r="L160" s="92" t="e">
        <f>#REF!*1.35</f>
        <v>#REF!</v>
      </c>
      <c r="M160" s="92" t="e">
        <f>#REF!*1.35</f>
        <v>#REF!</v>
      </c>
      <c r="N160" s="53"/>
      <c r="O160" s="85"/>
    </row>
    <row r="161" spans="1:15" ht="18" hidden="1">
      <c r="A161" s="32">
        <v>119</v>
      </c>
      <c r="B161" s="63" t="s">
        <v>109</v>
      </c>
      <c r="C161" s="68" t="s">
        <v>3</v>
      </c>
      <c r="D161" s="68" t="s">
        <v>142</v>
      </c>
      <c r="E161" s="194">
        <v>31.44</v>
      </c>
      <c r="F161" s="66">
        <f t="shared" si="22"/>
        <v>5.314777975903336</v>
      </c>
      <c r="G161" s="65">
        <v>36.75477797590334</v>
      </c>
      <c r="H161" s="67">
        <f t="shared" si="23"/>
        <v>58807.64476144534</v>
      </c>
      <c r="I161" s="67">
        <f>F161*2000</f>
        <v>10629.555951806673</v>
      </c>
      <c r="J161" s="235">
        <f>F161*2000</f>
        <v>10629.555951806673</v>
      </c>
      <c r="K161" s="91">
        <f t="shared" si="24"/>
        <v>51456.689166264674</v>
      </c>
      <c r="L161" s="92" t="e">
        <f>#REF!*1.35</f>
        <v>#REF!</v>
      </c>
      <c r="M161" s="92" t="e">
        <f>#REF!*1.35</f>
        <v>#REF!</v>
      </c>
      <c r="N161" s="53"/>
      <c r="O161" s="85"/>
    </row>
    <row r="162" spans="1:15" ht="18">
      <c r="A162" s="32"/>
      <c r="B162" s="63" t="s">
        <v>207</v>
      </c>
      <c r="C162" s="64" t="s">
        <v>262</v>
      </c>
      <c r="D162" s="64" t="s">
        <v>261</v>
      </c>
      <c r="E162" s="194">
        <f>SUM(E160:E161)</f>
        <v>62.88</v>
      </c>
      <c r="F162" s="66">
        <f>SUM(F160:F161)</f>
        <v>10.629555951806672</v>
      </c>
      <c r="G162" s="65">
        <f>SUM(G160:G161)</f>
        <v>73.50955595180668</v>
      </c>
      <c r="H162" s="67"/>
      <c r="I162" s="67">
        <v>147020</v>
      </c>
      <c r="J162" s="235" t="s">
        <v>287</v>
      </c>
      <c r="K162" s="91"/>
      <c r="L162" s="92" t="e">
        <f>#REF!*1.35</f>
        <v>#REF!</v>
      </c>
      <c r="M162" s="92"/>
      <c r="N162" s="53"/>
      <c r="O162" s="52" t="s">
        <v>199</v>
      </c>
    </row>
    <row r="163" spans="1:15" ht="18" hidden="1">
      <c r="A163" s="32">
        <v>120</v>
      </c>
      <c r="B163" s="63" t="s">
        <v>110</v>
      </c>
      <c r="C163" s="68" t="s">
        <v>3</v>
      </c>
      <c r="D163" s="68" t="s">
        <v>142</v>
      </c>
      <c r="E163" s="194">
        <v>31.59</v>
      </c>
      <c r="F163" s="66">
        <f t="shared" si="22"/>
        <v>5.340134741055547</v>
      </c>
      <c r="G163" s="65">
        <v>36.93013474105555</v>
      </c>
      <c r="H163" s="67">
        <f t="shared" si="23"/>
        <v>59088.21558568887</v>
      </c>
      <c r="I163" s="67"/>
      <c r="J163" s="235"/>
      <c r="K163" s="91"/>
      <c r="L163" s="92"/>
      <c r="M163" s="92"/>
      <c r="N163" s="95" t="s">
        <v>188</v>
      </c>
      <c r="O163" s="85"/>
    </row>
    <row r="164" spans="1:15" ht="18">
      <c r="A164" s="32">
        <v>121</v>
      </c>
      <c r="B164" s="63" t="s">
        <v>111</v>
      </c>
      <c r="C164" s="64" t="s">
        <v>266</v>
      </c>
      <c r="D164" s="64" t="s">
        <v>261</v>
      </c>
      <c r="E164" s="194">
        <v>67.83</v>
      </c>
      <c r="F164" s="66">
        <f t="shared" si="22"/>
        <v>11.56388138670306</v>
      </c>
      <c r="G164" s="65">
        <v>79.39388138670306</v>
      </c>
      <c r="H164" s="67">
        <f t="shared" si="23"/>
        <v>127030.2102187249</v>
      </c>
      <c r="I164" s="67">
        <v>158780</v>
      </c>
      <c r="J164" s="235" t="s">
        <v>287</v>
      </c>
      <c r="K164" s="91">
        <f t="shared" si="24"/>
        <v>111151.43394138428</v>
      </c>
      <c r="L164" s="92" t="e">
        <f>#REF!*1.35</f>
        <v>#REF!</v>
      </c>
      <c r="M164" s="92" t="e">
        <f>#REF!*1.35</f>
        <v>#REF!</v>
      </c>
      <c r="N164" s="53"/>
      <c r="O164" s="85"/>
    </row>
    <row r="165" spans="1:15" ht="18">
      <c r="A165" s="32">
        <v>122</v>
      </c>
      <c r="B165" s="63" t="s">
        <v>112</v>
      </c>
      <c r="C165" s="64" t="s">
        <v>266</v>
      </c>
      <c r="D165" s="64" t="s">
        <v>261</v>
      </c>
      <c r="E165" s="194">
        <v>66.98</v>
      </c>
      <c r="F165" s="66">
        <f t="shared" si="22"/>
        <v>11.226311139550731</v>
      </c>
      <c r="G165" s="65">
        <v>78.20631113955073</v>
      </c>
      <c r="H165" s="67">
        <f t="shared" si="23"/>
        <v>125130.09782328118</v>
      </c>
      <c r="I165" s="67">
        <v>156420</v>
      </c>
      <c r="J165" s="235" t="s">
        <v>287</v>
      </c>
      <c r="K165" s="91">
        <f t="shared" si="24"/>
        <v>109488.83559537103</v>
      </c>
      <c r="L165" s="92" t="e">
        <f>#REF!*1.35</f>
        <v>#REF!</v>
      </c>
      <c r="M165" s="92" t="e">
        <f>#REF!*1.35</f>
        <v>#REF!</v>
      </c>
      <c r="N165" s="173"/>
      <c r="O165" s="85"/>
    </row>
    <row r="166" spans="1:15" ht="18" hidden="1">
      <c r="A166" s="33">
        <v>123</v>
      </c>
      <c r="B166" s="69" t="s">
        <v>113</v>
      </c>
      <c r="C166" s="74" t="s">
        <v>47</v>
      </c>
      <c r="D166" s="74" t="s">
        <v>143</v>
      </c>
      <c r="E166" s="188">
        <v>69.94</v>
      </c>
      <c r="F166" s="72">
        <f>G166-E166</f>
        <v>11.722427606750955</v>
      </c>
      <c r="G166" s="71">
        <v>81.66242760675095</v>
      </c>
      <c r="H166" s="73">
        <f>G166*1800</f>
        <v>146992.36969215173</v>
      </c>
      <c r="I166" s="73">
        <f>F166*2000</f>
        <v>23444.85521350191</v>
      </c>
      <c r="J166" s="236"/>
      <c r="K166" s="96"/>
      <c r="L166" s="97"/>
      <c r="M166" s="97"/>
      <c r="N166" s="98" t="s">
        <v>147</v>
      </c>
      <c r="O166" s="85"/>
    </row>
    <row r="167" spans="1:15" ht="18" hidden="1">
      <c r="A167" s="33">
        <v>124</v>
      </c>
      <c r="B167" s="69" t="s">
        <v>114</v>
      </c>
      <c r="C167" s="74" t="s">
        <v>47</v>
      </c>
      <c r="D167" s="74" t="s">
        <v>143</v>
      </c>
      <c r="E167" s="188">
        <v>67.83</v>
      </c>
      <c r="F167" s="72">
        <f aca="true" t="shared" si="25" ref="F167:F174">G167-E167</f>
        <v>11.56388138670306</v>
      </c>
      <c r="G167" s="71">
        <v>79.39388138670306</v>
      </c>
      <c r="H167" s="73">
        <f aca="true" t="shared" si="26" ref="H167:H174">G167*1800</f>
        <v>142908.9864960655</v>
      </c>
      <c r="I167" s="73"/>
      <c r="J167" s="236"/>
      <c r="K167" s="96">
        <f aca="true" t="shared" si="27" ref="K167:K174">G167*1500</f>
        <v>119090.82208005458</v>
      </c>
      <c r="L167" s="97" t="e">
        <f>#REF!*1.35</f>
        <v>#REF!</v>
      </c>
      <c r="M167" s="97" t="e">
        <f>#REF!*1.35</f>
        <v>#REF!</v>
      </c>
      <c r="N167" s="95" t="s">
        <v>188</v>
      </c>
      <c r="O167" s="85"/>
    </row>
    <row r="168" spans="1:15" ht="18">
      <c r="A168" s="33">
        <v>125</v>
      </c>
      <c r="B168" s="69" t="s">
        <v>115</v>
      </c>
      <c r="C168" s="70" t="s">
        <v>218</v>
      </c>
      <c r="D168" s="70" t="s">
        <v>260</v>
      </c>
      <c r="E168" s="188">
        <v>31.59</v>
      </c>
      <c r="F168" s="72">
        <f t="shared" si="25"/>
        <v>5.340134741055547</v>
      </c>
      <c r="G168" s="71">
        <v>36.93013474105555</v>
      </c>
      <c r="H168" s="73">
        <f t="shared" si="26"/>
        <v>66474.24253389999</v>
      </c>
      <c r="I168" s="73"/>
      <c r="J168" s="73"/>
      <c r="K168" s="96">
        <f t="shared" si="27"/>
        <v>55395.20211158332</v>
      </c>
      <c r="L168" s="97" t="e">
        <f>#REF!*1.35</f>
        <v>#REF!</v>
      </c>
      <c r="M168" s="97" t="e">
        <f>#REF!*1.35</f>
        <v>#REF!</v>
      </c>
      <c r="N168" s="160" t="s">
        <v>253</v>
      </c>
      <c r="O168" s="85"/>
    </row>
    <row r="169" spans="1:15" ht="18" hidden="1">
      <c r="A169" s="33">
        <v>126</v>
      </c>
      <c r="B169" s="69" t="s">
        <v>116</v>
      </c>
      <c r="C169" s="74" t="s">
        <v>3</v>
      </c>
      <c r="D169" s="74" t="s">
        <v>143</v>
      </c>
      <c r="E169" s="188">
        <v>31.44</v>
      </c>
      <c r="F169" s="72">
        <f t="shared" si="25"/>
        <v>5.314777975903336</v>
      </c>
      <c r="G169" s="71">
        <v>36.75477797590334</v>
      </c>
      <c r="H169" s="73">
        <f t="shared" si="26"/>
        <v>66158.600356626</v>
      </c>
      <c r="I169" s="73"/>
      <c r="J169" s="73"/>
      <c r="K169" s="96">
        <f t="shared" si="27"/>
        <v>55132.16696385501</v>
      </c>
      <c r="L169" s="97" t="e">
        <f>#REF!*1.35</f>
        <v>#REF!</v>
      </c>
      <c r="M169" s="97" t="e">
        <f>#REF!*1.35</f>
        <v>#REF!</v>
      </c>
      <c r="N169" s="160" t="s">
        <v>253</v>
      </c>
      <c r="O169" s="85"/>
    </row>
    <row r="170" spans="1:15" ht="18" hidden="1">
      <c r="A170" s="33">
        <v>127</v>
      </c>
      <c r="B170" s="69" t="s">
        <v>117</v>
      </c>
      <c r="C170" s="74" t="s">
        <v>3</v>
      </c>
      <c r="D170" s="74" t="s">
        <v>143</v>
      </c>
      <c r="E170" s="188">
        <v>31.44</v>
      </c>
      <c r="F170" s="72">
        <f t="shared" si="25"/>
        <v>5.314777975903336</v>
      </c>
      <c r="G170" s="71">
        <v>36.75477797590334</v>
      </c>
      <c r="H170" s="73">
        <f t="shared" si="26"/>
        <v>66158.600356626</v>
      </c>
      <c r="I170" s="73"/>
      <c r="J170" s="73"/>
      <c r="K170" s="96">
        <f t="shared" si="27"/>
        <v>55132.16696385501</v>
      </c>
      <c r="L170" s="97" t="e">
        <f>#REF!*1.35</f>
        <v>#REF!</v>
      </c>
      <c r="M170" s="97" t="e">
        <f>#REF!*1.35</f>
        <v>#REF!</v>
      </c>
      <c r="N170" s="160" t="s">
        <v>253</v>
      </c>
      <c r="O170" s="85"/>
    </row>
    <row r="171" spans="1:15" ht="18">
      <c r="A171" s="33"/>
      <c r="B171" s="69" t="s">
        <v>208</v>
      </c>
      <c r="C171" s="70" t="s">
        <v>262</v>
      </c>
      <c r="D171" s="70" t="s">
        <v>260</v>
      </c>
      <c r="E171" s="188">
        <f>SUM(E169:E170)</f>
        <v>62.88</v>
      </c>
      <c r="F171" s="72">
        <f>SUM(F169:F170)</f>
        <v>10.629555951806672</v>
      </c>
      <c r="G171" s="71">
        <f>SUM(G169:G170)</f>
        <v>73.50955595180668</v>
      </c>
      <c r="H171" s="73"/>
      <c r="I171" s="73"/>
      <c r="J171" s="73"/>
      <c r="K171" s="96"/>
      <c r="L171" s="97" t="e">
        <f>#REF!*1.35</f>
        <v>#REF!</v>
      </c>
      <c r="M171" s="97"/>
      <c r="N171" s="160" t="s">
        <v>253</v>
      </c>
      <c r="O171" s="52" t="s">
        <v>199</v>
      </c>
    </row>
    <row r="172" spans="1:15" ht="15.75" hidden="1">
      <c r="A172" s="33">
        <v>128</v>
      </c>
      <c r="B172" s="69" t="s">
        <v>118</v>
      </c>
      <c r="C172" s="74" t="s">
        <v>3</v>
      </c>
      <c r="D172" s="74" t="s">
        <v>143</v>
      </c>
      <c r="E172" s="188">
        <v>31.59</v>
      </c>
      <c r="F172" s="72">
        <f t="shared" si="25"/>
        <v>5.340134741055547</v>
      </c>
      <c r="G172" s="71">
        <v>36.93013474105555</v>
      </c>
      <c r="H172" s="73">
        <f t="shared" si="26"/>
        <v>66474.24253389999</v>
      </c>
      <c r="I172" s="73"/>
      <c r="J172" s="73"/>
      <c r="K172" s="96"/>
      <c r="L172" s="97"/>
      <c r="M172" s="97"/>
      <c r="N172" s="95" t="s">
        <v>188</v>
      </c>
      <c r="O172" s="85"/>
    </row>
    <row r="173" spans="1:15" ht="15.75" hidden="1">
      <c r="A173" s="33">
        <v>129</v>
      </c>
      <c r="B173" s="69" t="s">
        <v>119</v>
      </c>
      <c r="C173" s="74" t="s">
        <v>47</v>
      </c>
      <c r="D173" s="74" t="s">
        <v>143</v>
      </c>
      <c r="E173" s="188">
        <v>67.83</v>
      </c>
      <c r="F173" s="72">
        <f t="shared" si="25"/>
        <v>11.56388138670306</v>
      </c>
      <c r="G173" s="71">
        <v>79.39388138670306</v>
      </c>
      <c r="H173" s="73">
        <f t="shared" si="26"/>
        <v>142908.9864960655</v>
      </c>
      <c r="I173" s="73"/>
      <c r="J173" s="73"/>
      <c r="K173" s="96">
        <f t="shared" si="27"/>
        <v>119090.82208005458</v>
      </c>
      <c r="L173" s="97" t="e">
        <f>#REF!*1.35</f>
        <v>#REF!</v>
      </c>
      <c r="M173" s="97" t="e">
        <f>#REF!*1.35</f>
        <v>#REF!</v>
      </c>
      <c r="N173" s="95" t="s">
        <v>188</v>
      </c>
      <c r="O173" s="85"/>
    </row>
    <row r="174" spans="1:15" ht="15.75">
      <c r="A174" s="33">
        <v>130</v>
      </c>
      <c r="B174" s="69" t="s">
        <v>120</v>
      </c>
      <c r="C174" s="70" t="s">
        <v>266</v>
      </c>
      <c r="D174" s="70" t="s">
        <v>260</v>
      </c>
      <c r="E174" s="188">
        <v>66.98</v>
      </c>
      <c r="F174" s="72">
        <f t="shared" si="25"/>
        <v>11.226311139550731</v>
      </c>
      <c r="G174" s="71">
        <v>78.20631113955073</v>
      </c>
      <c r="H174" s="73">
        <f t="shared" si="26"/>
        <v>140771.36005119132</v>
      </c>
      <c r="I174" s="73"/>
      <c r="J174" s="73"/>
      <c r="K174" s="96">
        <f t="shared" si="27"/>
        <v>117309.46670932611</v>
      </c>
      <c r="L174" s="97" t="e">
        <f>#REF!*1.35</f>
        <v>#REF!</v>
      </c>
      <c r="M174" s="97" t="e">
        <f>#REF!*1.35</f>
        <v>#REF!</v>
      </c>
      <c r="N174" s="173" t="s">
        <v>253</v>
      </c>
      <c r="O174" s="130"/>
    </row>
    <row r="175" spans="1:15" ht="15.75" hidden="1">
      <c r="A175" s="34">
        <v>131</v>
      </c>
      <c r="B175" s="75" t="s">
        <v>121</v>
      </c>
      <c r="C175" s="76" t="s">
        <v>47</v>
      </c>
      <c r="D175" s="76" t="s">
        <v>144</v>
      </c>
      <c r="E175" s="193">
        <v>69.94</v>
      </c>
      <c r="F175" s="78">
        <f>G175-E175</f>
        <v>10.75171656140671</v>
      </c>
      <c r="G175" s="77">
        <v>80.69171656140671</v>
      </c>
      <c r="H175" s="79">
        <f>G175*2000</f>
        <v>161383.4331228134</v>
      </c>
      <c r="I175" s="79"/>
      <c r="J175" s="79"/>
      <c r="K175" s="112"/>
      <c r="L175" s="100"/>
      <c r="M175" s="100"/>
      <c r="N175" s="95" t="s">
        <v>188</v>
      </c>
      <c r="O175" s="85"/>
    </row>
    <row r="176" spans="1:15" ht="15.75" hidden="1">
      <c r="A176" s="34">
        <v>132</v>
      </c>
      <c r="B176" s="75" t="s">
        <v>122</v>
      </c>
      <c r="C176" s="76" t="s">
        <v>47</v>
      </c>
      <c r="D176" s="76" t="s">
        <v>144</v>
      </c>
      <c r="E176" s="193">
        <v>82.76</v>
      </c>
      <c r="F176" s="78">
        <f>G176-E176</f>
        <v>13.058778459505689</v>
      </c>
      <c r="G176" s="77">
        <v>95.8187784595057</v>
      </c>
      <c r="H176" s="79">
        <f>G176*2000</f>
        <v>191637.55691901137</v>
      </c>
      <c r="I176" s="79"/>
      <c r="J176" s="79"/>
      <c r="K176" s="112"/>
      <c r="L176" s="100"/>
      <c r="M176" s="100"/>
      <c r="N176" s="95" t="s">
        <v>188</v>
      </c>
      <c r="O176" s="85"/>
    </row>
    <row r="177" spans="1:15" ht="15.75" hidden="1">
      <c r="A177" s="34">
        <v>133</v>
      </c>
      <c r="B177" s="75" t="s">
        <v>123</v>
      </c>
      <c r="C177" s="76" t="s">
        <v>1</v>
      </c>
      <c r="D177" s="76" t="s">
        <v>144</v>
      </c>
      <c r="E177" s="193">
        <v>54.24</v>
      </c>
      <c r="F177" s="78">
        <f>G177-E177</f>
        <v>8.705507001059829</v>
      </c>
      <c r="G177" s="77">
        <v>62.94550700105983</v>
      </c>
      <c r="H177" s="79">
        <f>G177*2000</f>
        <v>125891.01400211966</v>
      </c>
      <c r="I177" s="79"/>
      <c r="J177" s="79"/>
      <c r="K177" s="112"/>
      <c r="L177" s="100"/>
      <c r="M177" s="100"/>
      <c r="N177" s="95" t="s">
        <v>188</v>
      </c>
      <c r="O177" s="85"/>
    </row>
    <row r="178" spans="1:15" ht="15.75" hidden="1">
      <c r="A178" s="34">
        <v>134</v>
      </c>
      <c r="B178" s="75" t="s">
        <v>124</v>
      </c>
      <c r="C178" s="76" t="s">
        <v>47</v>
      </c>
      <c r="D178" s="76" t="s">
        <v>144</v>
      </c>
      <c r="E178" s="193">
        <v>82.82</v>
      </c>
      <c r="F178" s="78">
        <f>G178-E178</f>
        <v>13.404762269489083</v>
      </c>
      <c r="G178" s="77">
        <v>96.22476226948908</v>
      </c>
      <c r="H178" s="79">
        <f>G178*2000</f>
        <v>192449.52453897815</v>
      </c>
      <c r="I178" s="79"/>
      <c r="J178" s="79"/>
      <c r="K178" s="112"/>
      <c r="L178" s="100"/>
      <c r="M178" s="100"/>
      <c r="N178" s="95" t="s">
        <v>188</v>
      </c>
      <c r="O178" s="85"/>
    </row>
    <row r="179" spans="1:15" ht="16.5" hidden="1" thickBot="1">
      <c r="A179" s="35">
        <v>135</v>
      </c>
      <c r="B179" s="75" t="s">
        <v>125</v>
      </c>
      <c r="C179" s="76" t="s">
        <v>3</v>
      </c>
      <c r="D179" s="76" t="s">
        <v>144</v>
      </c>
      <c r="E179" s="193">
        <v>46.07</v>
      </c>
      <c r="F179" s="78">
        <f>G179-E179</f>
        <v>7.331826356212758</v>
      </c>
      <c r="G179" s="77">
        <v>53.40182635621276</v>
      </c>
      <c r="H179" s="79">
        <f>G179*2000</f>
        <v>106803.65271242552</v>
      </c>
      <c r="I179" s="79"/>
      <c r="J179" s="79"/>
      <c r="K179" s="112"/>
      <c r="L179" s="100"/>
      <c r="M179" s="100"/>
      <c r="N179" s="95" t="s">
        <v>188</v>
      </c>
      <c r="O179" s="85"/>
    </row>
    <row r="180" spans="1:15" ht="15.75">
      <c r="A180" s="5"/>
      <c r="B180" s="109"/>
      <c r="C180" s="53"/>
      <c r="D180" s="53"/>
      <c r="E180" s="191"/>
      <c r="F180" s="53"/>
      <c r="G180" s="53"/>
      <c r="H180" s="53"/>
      <c r="I180" s="53"/>
      <c r="J180" s="53"/>
      <c r="K180" s="106"/>
      <c r="L180" s="106"/>
      <c r="M180" s="106"/>
      <c r="N180" s="53"/>
      <c r="O180" s="85"/>
    </row>
    <row r="181" spans="1:15" ht="24" customHeight="1" hidden="1">
      <c r="A181" s="14"/>
      <c r="B181" s="108"/>
      <c r="C181" s="53"/>
      <c r="D181" s="53"/>
      <c r="E181" s="191"/>
      <c r="F181" s="53"/>
      <c r="G181" s="53"/>
      <c r="H181" s="53"/>
      <c r="I181" s="53"/>
      <c r="J181" s="53"/>
      <c r="K181" s="106"/>
      <c r="L181" s="106"/>
      <c r="M181" s="106"/>
      <c r="N181" s="53"/>
      <c r="O181" s="85"/>
    </row>
    <row r="182" spans="1:15" ht="15.75" hidden="1">
      <c r="A182" s="14"/>
      <c r="B182" s="109"/>
      <c r="C182" s="53"/>
      <c r="D182" s="56" t="s">
        <v>232</v>
      </c>
      <c r="E182" s="191"/>
      <c r="F182" s="53"/>
      <c r="G182" s="53"/>
      <c r="H182" s="53"/>
      <c r="I182" s="105"/>
      <c r="J182" s="105"/>
      <c r="K182" s="106" t="s">
        <v>194</v>
      </c>
      <c r="L182" s="105" t="s">
        <v>193</v>
      </c>
      <c r="M182" s="106" t="s">
        <v>195</v>
      </c>
      <c r="N182" s="53"/>
      <c r="O182" s="85"/>
    </row>
    <row r="183" spans="1:15" ht="15.75" hidden="1">
      <c r="A183" s="14"/>
      <c r="B183" s="54" t="s">
        <v>236</v>
      </c>
      <c r="C183" s="55" t="s">
        <v>213</v>
      </c>
      <c r="D183" s="55" t="s">
        <v>214</v>
      </c>
      <c r="E183" s="192" t="s">
        <v>215</v>
      </c>
      <c r="F183" s="55" t="s">
        <v>216</v>
      </c>
      <c r="G183" s="55" t="s">
        <v>217</v>
      </c>
      <c r="H183" s="55" t="s">
        <v>140</v>
      </c>
      <c r="I183" s="55" t="s">
        <v>211</v>
      </c>
      <c r="J183" s="55" t="s">
        <v>211</v>
      </c>
      <c r="K183" s="55" t="s">
        <v>233</v>
      </c>
      <c r="L183" s="55" t="s">
        <v>192</v>
      </c>
      <c r="M183" s="55" t="s">
        <v>192</v>
      </c>
      <c r="N183" s="53"/>
      <c r="O183" s="85"/>
    </row>
    <row r="184" spans="1:15" ht="15.75" hidden="1">
      <c r="A184" s="41">
        <v>136</v>
      </c>
      <c r="B184" s="58" t="s">
        <v>126</v>
      </c>
      <c r="C184" s="99" t="s">
        <v>127</v>
      </c>
      <c r="D184" s="99"/>
      <c r="E184" s="189">
        <v>185.71</v>
      </c>
      <c r="F184" s="60">
        <f>G184-E184</f>
        <v>4.150634502162973</v>
      </c>
      <c r="G184" s="60">
        <v>189.86063450216298</v>
      </c>
      <c r="H184" s="62">
        <f>G184*2000</f>
        <v>379721.26900432596</v>
      </c>
      <c r="I184" s="62">
        <f>F184*2000</f>
        <v>8301.269004325946</v>
      </c>
      <c r="J184" s="62">
        <f>F184*2000</f>
        <v>8301.269004325946</v>
      </c>
      <c r="K184" s="100">
        <f>G184*1450</f>
        <v>275297.92002813634</v>
      </c>
      <c r="L184" s="100"/>
      <c r="M184" s="100"/>
      <c r="N184" s="95" t="s">
        <v>188</v>
      </c>
      <c r="O184" s="85"/>
    </row>
    <row r="185" spans="1:15" ht="15.75" hidden="1">
      <c r="A185" s="42">
        <v>137</v>
      </c>
      <c r="B185" s="58" t="s">
        <v>128</v>
      </c>
      <c r="C185" s="99" t="s">
        <v>127</v>
      </c>
      <c r="D185" s="99"/>
      <c r="E185" s="189">
        <v>185.71</v>
      </c>
      <c r="F185" s="60">
        <f>G185-E185</f>
        <v>4.150634502162973</v>
      </c>
      <c r="G185" s="60">
        <v>189.86063450216298</v>
      </c>
      <c r="H185" s="62">
        <f>G185*2000</f>
        <v>379721.26900432596</v>
      </c>
      <c r="I185" s="62">
        <f>F185*2000</f>
        <v>8301.269004325946</v>
      </c>
      <c r="J185" s="62">
        <f>F185*2000</f>
        <v>8301.269004325946</v>
      </c>
      <c r="K185" s="100">
        <f>G185*1450</f>
        <v>275297.92002813634</v>
      </c>
      <c r="L185" s="101" t="e">
        <f>#REF!*1.35</f>
        <v>#REF!</v>
      </c>
      <c r="M185" s="101" t="e">
        <f>#REF!*1.35</f>
        <v>#REF!</v>
      </c>
      <c r="N185" s="95" t="s">
        <v>188</v>
      </c>
      <c r="O185" s="85"/>
    </row>
    <row r="186" spans="1:15" ht="15.75" hidden="1">
      <c r="A186" s="42">
        <v>138</v>
      </c>
      <c r="B186" s="58" t="s">
        <v>129</v>
      </c>
      <c r="C186" s="59" t="s">
        <v>231</v>
      </c>
      <c r="D186" s="99"/>
      <c r="E186" s="189">
        <v>185.71</v>
      </c>
      <c r="F186" s="60">
        <f>G186-E186</f>
        <v>4.150634502162973</v>
      </c>
      <c r="G186" s="60">
        <v>189.86063450216298</v>
      </c>
      <c r="H186" s="62">
        <f>G186*2000</f>
        <v>379721.26900432596</v>
      </c>
      <c r="I186" s="62"/>
      <c r="J186" s="62"/>
      <c r="K186" s="100">
        <f>G186*1450</f>
        <v>275297.92002813634</v>
      </c>
      <c r="L186" s="101" t="e">
        <f>#REF!*1.35</f>
        <v>#REF!</v>
      </c>
      <c r="M186" s="101" t="e">
        <f>#REF!*1.35</f>
        <v>#REF!</v>
      </c>
      <c r="N186" s="131"/>
      <c r="O186" s="149" t="s">
        <v>234</v>
      </c>
    </row>
    <row r="187" spans="1:15" ht="16.5" hidden="1" thickBot="1">
      <c r="A187" s="43">
        <v>139</v>
      </c>
      <c r="B187" s="58" t="s">
        <v>130</v>
      </c>
      <c r="C187" s="99" t="s">
        <v>127</v>
      </c>
      <c r="D187" s="99"/>
      <c r="E187" s="189">
        <v>181.61</v>
      </c>
      <c r="F187" s="60">
        <f>G187-E187</f>
        <v>4.058999148876296</v>
      </c>
      <c r="G187" s="60">
        <v>185.6689991488763</v>
      </c>
      <c r="H187" s="62">
        <f>G187*2000</f>
        <v>371337.99829775264</v>
      </c>
      <c r="I187" s="62">
        <f>F187*2000</f>
        <v>8117.998297752592</v>
      </c>
      <c r="J187" s="62">
        <f>F187*2000</f>
        <v>8117.998297752592</v>
      </c>
      <c r="K187" s="100">
        <f>G187*1450</f>
        <v>269220.0487658706</v>
      </c>
      <c r="L187" s="101" t="e">
        <f>#REF!*1.35</f>
        <v>#REF!</v>
      </c>
      <c r="M187" s="101" t="e">
        <f>#REF!*1.35</f>
        <v>#REF!</v>
      </c>
      <c r="N187" s="95" t="s">
        <v>188</v>
      </c>
      <c r="O187" s="85"/>
    </row>
    <row r="188" spans="1:15" ht="15.75" hidden="1">
      <c r="A188" s="5"/>
      <c r="B188" s="109"/>
      <c r="C188" s="53"/>
      <c r="D188" s="53"/>
      <c r="E188" s="191"/>
      <c r="F188" s="53"/>
      <c r="G188" s="53"/>
      <c r="H188" s="53"/>
      <c r="I188" s="105"/>
      <c r="J188" s="105"/>
      <c r="K188" s="106"/>
      <c r="L188" s="107"/>
      <c r="M188" s="107"/>
      <c r="N188" s="53"/>
      <c r="O188" s="85"/>
    </row>
    <row r="189" spans="1:15" ht="15.75">
      <c r="A189" s="5"/>
      <c r="B189" s="108"/>
      <c r="C189" s="53"/>
      <c r="D189" s="53"/>
      <c r="E189" s="191"/>
      <c r="F189" s="53"/>
      <c r="G189" s="53"/>
      <c r="H189" s="53"/>
      <c r="I189" s="105"/>
      <c r="J189" s="105"/>
      <c r="K189" s="106"/>
      <c r="L189" s="107"/>
      <c r="M189" s="107"/>
      <c r="N189" s="53"/>
      <c r="O189" s="85"/>
    </row>
    <row r="190" spans="1:15" ht="15.75" hidden="1">
      <c r="A190" s="5"/>
      <c r="B190" s="109"/>
      <c r="C190" s="53"/>
      <c r="D190" s="56" t="s">
        <v>237</v>
      </c>
      <c r="E190" s="191"/>
      <c r="F190" s="53"/>
      <c r="G190" s="53"/>
      <c r="H190" s="53"/>
      <c r="I190" s="105"/>
      <c r="J190" s="105"/>
      <c r="K190" s="106"/>
      <c r="L190" s="107"/>
      <c r="M190" s="107"/>
      <c r="N190" s="53"/>
      <c r="O190" s="85"/>
    </row>
    <row r="191" spans="1:15" ht="15.75" hidden="1">
      <c r="A191" s="44"/>
      <c r="B191" s="54" t="s">
        <v>236</v>
      </c>
      <c r="C191" s="55" t="s">
        <v>213</v>
      </c>
      <c r="D191" s="55" t="s">
        <v>214</v>
      </c>
      <c r="E191" s="192" t="s">
        <v>215</v>
      </c>
      <c r="F191" s="55" t="s">
        <v>216</v>
      </c>
      <c r="G191" s="55" t="s">
        <v>217</v>
      </c>
      <c r="H191" s="55" t="s">
        <v>140</v>
      </c>
      <c r="I191" s="55" t="s">
        <v>211</v>
      </c>
      <c r="J191" s="55" t="s">
        <v>211</v>
      </c>
      <c r="K191" s="106"/>
      <c r="L191" s="107"/>
      <c r="M191" s="107"/>
      <c r="N191" s="53"/>
      <c r="O191" s="85"/>
    </row>
    <row r="192" spans="1:15" ht="15.75" hidden="1">
      <c r="A192" s="45">
        <v>140</v>
      </c>
      <c r="B192" s="58" t="s">
        <v>131</v>
      </c>
      <c r="C192" s="99" t="s">
        <v>127</v>
      </c>
      <c r="D192" s="99"/>
      <c r="E192" s="189">
        <v>181.61</v>
      </c>
      <c r="F192" s="60">
        <f>G192-E192</f>
        <v>4.058999148876296</v>
      </c>
      <c r="G192" s="60">
        <v>185.6689991488763</v>
      </c>
      <c r="H192" s="62">
        <f>G192*2000</f>
        <v>371337.99829775264</v>
      </c>
      <c r="I192" s="62"/>
      <c r="J192" s="62"/>
      <c r="K192" s="100"/>
      <c r="L192" s="101"/>
      <c r="M192" s="101"/>
      <c r="N192" s="95" t="s">
        <v>188</v>
      </c>
      <c r="O192" s="85"/>
    </row>
    <row r="193" spans="1:15" ht="15.75" hidden="1">
      <c r="A193" s="42">
        <v>141</v>
      </c>
      <c r="B193" s="58" t="s">
        <v>132</v>
      </c>
      <c r="C193" s="99" t="s">
        <v>127</v>
      </c>
      <c r="D193" s="99"/>
      <c r="E193" s="189">
        <v>185.71</v>
      </c>
      <c r="F193" s="60">
        <f>G193-E193</f>
        <v>4.150634502162973</v>
      </c>
      <c r="G193" s="60">
        <v>189.86063450216298</v>
      </c>
      <c r="H193" s="62">
        <f>G193*2000</f>
        <v>379721.26900432596</v>
      </c>
      <c r="I193" s="62"/>
      <c r="J193" s="62"/>
      <c r="K193" s="100"/>
      <c r="L193" s="101"/>
      <c r="M193" s="101"/>
      <c r="N193" s="95" t="s">
        <v>188</v>
      </c>
      <c r="O193" s="85"/>
    </row>
    <row r="194" spans="1:15" ht="15.75" hidden="1">
      <c r="A194" s="42">
        <v>142</v>
      </c>
      <c r="B194" s="58" t="s">
        <v>133</v>
      </c>
      <c r="C194" s="99" t="s">
        <v>127</v>
      </c>
      <c r="D194" s="99"/>
      <c r="E194" s="189">
        <v>185.71</v>
      </c>
      <c r="F194" s="60">
        <f>G194-E194</f>
        <v>4.150634502162973</v>
      </c>
      <c r="G194" s="60">
        <v>189.86063450216298</v>
      </c>
      <c r="H194" s="62">
        <f>G194*2000</f>
        <v>379721.26900432596</v>
      </c>
      <c r="I194" s="62">
        <f>F194*2000</f>
        <v>8301.269004325946</v>
      </c>
      <c r="J194" s="62">
        <f>F194*2000</f>
        <v>8301.269004325946</v>
      </c>
      <c r="K194" s="100">
        <f>G194*1450</f>
        <v>275297.92002813634</v>
      </c>
      <c r="L194" s="101" t="e">
        <f>#REF!*1.35</f>
        <v>#REF!</v>
      </c>
      <c r="M194" s="101" t="e">
        <f>#REF!*1.35</f>
        <v>#REF!</v>
      </c>
      <c r="N194" s="95" t="s">
        <v>188</v>
      </c>
      <c r="O194" s="85"/>
    </row>
    <row r="195" spans="1:15" ht="16.5" hidden="1" thickBot="1">
      <c r="A195" s="43">
        <v>143</v>
      </c>
      <c r="B195" s="58" t="s">
        <v>134</v>
      </c>
      <c r="C195" s="59" t="s">
        <v>231</v>
      </c>
      <c r="D195" s="59">
        <v>3</v>
      </c>
      <c r="E195" s="189">
        <v>185.71</v>
      </c>
      <c r="F195" s="60">
        <f>G195-E195</f>
        <v>4.150634502162973</v>
      </c>
      <c r="G195" s="60">
        <v>189.86063450216298</v>
      </c>
      <c r="H195" s="62">
        <f>G195*2000</f>
        <v>379721.26900432596</v>
      </c>
      <c r="I195" s="62">
        <f>F195*2000</f>
        <v>8301.269004325946</v>
      </c>
      <c r="J195" s="62">
        <f>F195*2000</f>
        <v>8301.269004325946</v>
      </c>
      <c r="K195" s="100"/>
      <c r="L195" s="101"/>
      <c r="M195" s="101"/>
      <c r="N195" s="127"/>
      <c r="O195" s="85"/>
    </row>
    <row r="196" spans="1:15" ht="15.75" hidden="1">
      <c r="A196" s="156"/>
      <c r="B196" s="157"/>
      <c r="C196" s="125"/>
      <c r="D196" s="49"/>
      <c r="E196" s="200"/>
      <c r="F196" s="158"/>
      <c r="G196" s="158"/>
      <c r="H196" s="105"/>
      <c r="I196" s="105"/>
      <c r="J196" s="105"/>
      <c r="K196" s="100"/>
      <c r="L196" s="101"/>
      <c r="M196" s="101"/>
      <c r="N196" s="127"/>
      <c r="O196" s="85"/>
    </row>
    <row r="197" spans="1:15" ht="15.75">
      <c r="A197" s="3"/>
      <c r="B197" s="109"/>
      <c r="C197" s="53"/>
      <c r="D197" s="53"/>
      <c r="E197" s="53"/>
      <c r="F197" s="53"/>
      <c r="G197" s="53"/>
      <c r="H197" s="53"/>
      <c r="I197" s="53"/>
      <c r="J197" s="53"/>
      <c r="K197" s="106"/>
      <c r="L197" s="106"/>
      <c r="M197" s="106"/>
      <c r="N197" s="53"/>
      <c r="O197" s="85"/>
    </row>
    <row r="198" spans="1:15" ht="15.75">
      <c r="A198" s="3"/>
      <c r="B198" s="109"/>
      <c r="C198" s="53"/>
      <c r="D198" s="53"/>
      <c r="E198" s="53"/>
      <c r="F198" s="53"/>
      <c r="G198" s="53"/>
      <c r="H198" s="53"/>
      <c r="I198" s="53"/>
      <c r="J198" s="53"/>
      <c r="K198" s="106"/>
      <c r="L198" s="106"/>
      <c r="M198" s="106"/>
      <c r="N198" s="53"/>
      <c r="O198" s="85"/>
    </row>
    <row r="199" spans="1:15" ht="51" customHeight="1">
      <c r="A199" s="3"/>
      <c r="B199" s="109"/>
      <c r="C199" s="53"/>
      <c r="D199" s="53"/>
      <c r="E199" s="53"/>
      <c r="F199" s="53"/>
      <c r="G199" s="53"/>
      <c r="H199" s="53"/>
      <c r="I199" s="53"/>
      <c r="J199" s="53"/>
      <c r="K199" s="106"/>
      <c r="L199" s="106"/>
      <c r="M199" s="106"/>
      <c r="N199" s="53"/>
      <c r="O199" s="85"/>
    </row>
    <row r="200" spans="1:15" ht="15.75">
      <c r="A200" s="3"/>
      <c r="B200" s="133" t="s">
        <v>210</v>
      </c>
      <c r="C200" s="134"/>
      <c r="D200" s="53"/>
      <c r="E200" s="53"/>
      <c r="F200" s="53"/>
      <c r="G200" s="53"/>
      <c r="H200" s="53"/>
      <c r="I200" s="53"/>
      <c r="J200" s="53"/>
      <c r="K200" s="106"/>
      <c r="L200" s="106"/>
      <c r="M200" s="106"/>
      <c r="N200" s="53"/>
      <c r="O200" s="85"/>
    </row>
    <row r="201" spans="1:15" ht="15.75">
      <c r="A201" s="3"/>
      <c r="B201" s="109"/>
      <c r="C201" s="53"/>
      <c r="D201" s="53"/>
      <c r="E201" s="53"/>
      <c r="F201" s="53"/>
      <c r="G201" s="53"/>
      <c r="H201" s="53"/>
      <c r="I201" s="53"/>
      <c r="J201" s="53"/>
      <c r="K201" s="55"/>
      <c r="L201" s="106"/>
      <c r="M201" s="106"/>
      <c r="N201" s="53"/>
      <c r="O201" s="85"/>
    </row>
    <row r="202" spans="1:15" ht="12" customHeight="1" hidden="1">
      <c r="A202" s="18"/>
      <c r="B202" s="135" t="s">
        <v>149</v>
      </c>
      <c r="C202" s="53"/>
      <c r="D202" s="53"/>
      <c r="E202" s="136">
        <v>12.24</v>
      </c>
      <c r="F202" s="53"/>
      <c r="G202" s="137"/>
      <c r="H202" s="138">
        <v>14000</v>
      </c>
      <c r="I202" s="138"/>
      <c r="J202" s="138"/>
      <c r="K202" s="139"/>
      <c r="L202" s="139"/>
      <c r="M202" s="139"/>
      <c r="N202" s="98" t="s">
        <v>147</v>
      </c>
      <c r="O202" s="85"/>
    </row>
    <row r="203" spans="1:15" ht="15.75" hidden="1">
      <c r="A203" s="19"/>
      <c r="B203" s="135" t="s">
        <v>150</v>
      </c>
      <c r="C203" s="53"/>
      <c r="D203" s="53"/>
      <c r="E203" s="136">
        <v>13.26</v>
      </c>
      <c r="F203" s="53"/>
      <c r="G203" s="137"/>
      <c r="H203" s="138">
        <v>14000</v>
      </c>
      <c r="I203" s="138"/>
      <c r="J203" s="138"/>
      <c r="K203" s="139"/>
      <c r="L203" s="139"/>
      <c r="M203" s="139"/>
      <c r="N203" s="98" t="s">
        <v>147</v>
      </c>
      <c r="O203" s="85"/>
    </row>
    <row r="204" spans="1:15" ht="15.75" hidden="1">
      <c r="A204" s="19"/>
      <c r="B204" s="135" t="s">
        <v>151</v>
      </c>
      <c r="C204" s="53"/>
      <c r="D204" s="53"/>
      <c r="E204" s="136">
        <v>13.26</v>
      </c>
      <c r="F204" s="53"/>
      <c r="G204" s="137"/>
      <c r="H204" s="138">
        <v>14000</v>
      </c>
      <c r="I204" s="138"/>
      <c r="J204" s="138"/>
      <c r="K204" s="139"/>
      <c r="L204" s="139"/>
      <c r="M204" s="139"/>
      <c r="N204" s="98" t="s">
        <v>147</v>
      </c>
      <c r="O204" s="85"/>
    </row>
    <row r="205" spans="1:15" ht="15.75" hidden="1">
      <c r="A205" s="19"/>
      <c r="B205" s="135" t="s">
        <v>152</v>
      </c>
      <c r="C205" s="53"/>
      <c r="D205" s="53"/>
      <c r="E205" s="136">
        <v>13.26</v>
      </c>
      <c r="F205" s="53"/>
      <c r="G205" s="137"/>
      <c r="H205" s="138">
        <v>14000</v>
      </c>
      <c r="I205" s="138"/>
      <c r="J205" s="138"/>
      <c r="K205" s="139"/>
      <c r="L205" s="139"/>
      <c r="M205" s="139"/>
      <c r="N205" s="98" t="s">
        <v>147</v>
      </c>
      <c r="O205" s="85"/>
    </row>
    <row r="206" spans="1:15" ht="15.75" hidden="1">
      <c r="A206" s="19"/>
      <c r="B206" s="135" t="s">
        <v>153</v>
      </c>
      <c r="C206" s="53"/>
      <c r="D206" s="53"/>
      <c r="E206" s="136">
        <v>14.26</v>
      </c>
      <c r="F206" s="53"/>
      <c r="G206" s="137"/>
      <c r="H206" s="138">
        <v>14000</v>
      </c>
      <c r="I206" s="138"/>
      <c r="J206" s="138"/>
      <c r="K206" s="139"/>
      <c r="L206" s="139"/>
      <c r="M206" s="139"/>
      <c r="N206" s="98" t="s">
        <v>147</v>
      </c>
      <c r="O206" s="85"/>
    </row>
    <row r="207" spans="1:15" ht="15.75" hidden="1">
      <c r="A207" s="19"/>
      <c r="B207" s="135" t="s">
        <v>154</v>
      </c>
      <c r="C207" s="53"/>
      <c r="D207" s="53"/>
      <c r="E207" s="136">
        <v>13.26</v>
      </c>
      <c r="F207" s="53"/>
      <c r="G207" s="137"/>
      <c r="H207" s="138">
        <v>14000</v>
      </c>
      <c r="I207" s="138"/>
      <c r="J207" s="138"/>
      <c r="K207" s="139"/>
      <c r="L207" s="139"/>
      <c r="M207" s="139"/>
      <c r="N207" s="98" t="s">
        <v>147</v>
      </c>
      <c r="O207" s="85"/>
    </row>
    <row r="208" spans="1:15" ht="15.75" hidden="1">
      <c r="A208" s="19"/>
      <c r="B208" s="135" t="s">
        <v>155</v>
      </c>
      <c r="C208" s="53"/>
      <c r="D208" s="53"/>
      <c r="E208" s="136">
        <v>12.88</v>
      </c>
      <c r="F208" s="53"/>
      <c r="G208" s="137"/>
      <c r="H208" s="138">
        <v>14000</v>
      </c>
      <c r="I208" s="138"/>
      <c r="J208" s="138"/>
      <c r="K208" s="139"/>
      <c r="L208" s="139"/>
      <c r="M208" s="139"/>
      <c r="N208" s="95" t="s">
        <v>188</v>
      </c>
      <c r="O208" s="85"/>
    </row>
    <row r="209" spans="1:15" ht="15.75" hidden="1">
      <c r="A209" s="19"/>
      <c r="B209" s="135" t="s">
        <v>156</v>
      </c>
      <c r="C209" s="53"/>
      <c r="D209" s="53"/>
      <c r="E209" s="136">
        <v>12.88</v>
      </c>
      <c r="F209" s="53"/>
      <c r="G209" s="137"/>
      <c r="H209" s="138">
        <v>14000</v>
      </c>
      <c r="I209" s="138"/>
      <c r="J209" s="138"/>
      <c r="K209" s="139"/>
      <c r="L209" s="139"/>
      <c r="M209" s="139"/>
      <c r="N209" s="98" t="s">
        <v>147</v>
      </c>
      <c r="O209" s="85"/>
    </row>
    <row r="210" spans="1:15" ht="15.75" hidden="1">
      <c r="A210" s="19"/>
      <c r="B210" s="135" t="s">
        <v>157</v>
      </c>
      <c r="C210" s="53"/>
      <c r="D210" s="53"/>
      <c r="E210" s="136">
        <v>13.26</v>
      </c>
      <c r="F210" s="53"/>
      <c r="G210" s="137"/>
      <c r="H210" s="138">
        <v>14000</v>
      </c>
      <c r="I210" s="138"/>
      <c r="J210" s="138"/>
      <c r="K210" s="139"/>
      <c r="L210" s="139"/>
      <c r="M210" s="139"/>
      <c r="N210" s="98" t="s">
        <v>147</v>
      </c>
      <c r="O210" s="85"/>
    </row>
    <row r="211" spans="1:15" ht="15.75" hidden="1">
      <c r="A211" s="19"/>
      <c r="B211" s="135" t="s">
        <v>158</v>
      </c>
      <c r="C211" s="53"/>
      <c r="D211" s="53"/>
      <c r="E211" s="136">
        <v>13.26</v>
      </c>
      <c r="F211" s="53"/>
      <c r="G211" s="137"/>
      <c r="H211" s="138">
        <v>14000</v>
      </c>
      <c r="I211" s="138"/>
      <c r="J211" s="138"/>
      <c r="K211" s="139"/>
      <c r="L211" s="139"/>
      <c r="M211" s="139"/>
      <c r="N211" s="98" t="s">
        <v>147</v>
      </c>
      <c r="O211" s="85"/>
    </row>
    <row r="212" spans="1:15" ht="15.75" hidden="1">
      <c r="A212" s="19"/>
      <c r="B212" s="135" t="s">
        <v>159</v>
      </c>
      <c r="C212" s="53"/>
      <c r="D212" s="53"/>
      <c r="E212" s="136">
        <v>12.24</v>
      </c>
      <c r="F212" s="53"/>
      <c r="G212" s="137"/>
      <c r="H212" s="138">
        <v>14000</v>
      </c>
      <c r="I212" s="138"/>
      <c r="J212" s="138"/>
      <c r="K212" s="139"/>
      <c r="L212" s="139"/>
      <c r="M212" s="139"/>
      <c r="N212" s="98" t="s">
        <v>147</v>
      </c>
      <c r="O212" s="85"/>
    </row>
    <row r="213" spans="1:15" ht="15.75" hidden="1">
      <c r="A213" s="19"/>
      <c r="B213" s="135" t="s">
        <v>160</v>
      </c>
      <c r="C213" s="53"/>
      <c r="D213" s="53"/>
      <c r="E213" s="136">
        <v>12.24</v>
      </c>
      <c r="F213" s="53"/>
      <c r="G213" s="137"/>
      <c r="H213" s="138">
        <v>14000</v>
      </c>
      <c r="I213" s="138"/>
      <c r="J213" s="138"/>
      <c r="K213" s="139"/>
      <c r="L213" s="107" t="e">
        <f>#REF!*1.35</f>
        <v>#REF!</v>
      </c>
      <c r="M213" s="139" t="e">
        <f>#REF!*1.35</f>
        <v>#REF!</v>
      </c>
      <c r="N213" s="98" t="s">
        <v>147</v>
      </c>
      <c r="O213" s="85"/>
    </row>
    <row r="214" spans="1:15" ht="15.75" hidden="1">
      <c r="A214" s="19"/>
      <c r="B214" s="135" t="s">
        <v>161</v>
      </c>
      <c r="C214" s="53"/>
      <c r="D214" s="53"/>
      <c r="E214" s="136">
        <v>13.26</v>
      </c>
      <c r="F214" s="53"/>
      <c r="G214" s="137"/>
      <c r="H214" s="138">
        <v>14000</v>
      </c>
      <c r="I214" s="138"/>
      <c r="J214" s="138"/>
      <c r="K214" s="139"/>
      <c r="L214" s="107" t="e">
        <f>#REF!*1.35</f>
        <v>#REF!</v>
      </c>
      <c r="M214" s="139" t="e">
        <f>#REF!*1.35</f>
        <v>#REF!</v>
      </c>
      <c r="N214" s="98" t="s">
        <v>147</v>
      </c>
      <c r="O214" s="85"/>
    </row>
    <row r="215" spans="1:15" ht="15.75" hidden="1">
      <c r="A215" s="19"/>
      <c r="B215" s="135" t="s">
        <v>162</v>
      </c>
      <c r="C215" s="53"/>
      <c r="D215" s="53"/>
      <c r="E215" s="140">
        <v>13.9</v>
      </c>
      <c r="F215" s="53"/>
      <c r="G215" s="137"/>
      <c r="H215" s="138">
        <v>14000</v>
      </c>
      <c r="I215" s="138"/>
      <c r="J215" s="138"/>
      <c r="K215" s="139"/>
      <c r="L215" s="107" t="e">
        <f>#REF!*1.35</f>
        <v>#REF!</v>
      </c>
      <c r="M215" s="139" t="e">
        <f>#REF!*1.35</f>
        <v>#REF!</v>
      </c>
      <c r="N215" s="98" t="s">
        <v>147</v>
      </c>
      <c r="O215" s="85"/>
    </row>
    <row r="216" spans="1:15" ht="15.75" hidden="1">
      <c r="A216" s="19"/>
      <c r="B216" s="135" t="s">
        <v>163</v>
      </c>
      <c r="C216" s="53"/>
      <c r="D216" s="53"/>
      <c r="E216" s="136">
        <v>12.88</v>
      </c>
      <c r="F216" s="53"/>
      <c r="G216" s="137"/>
      <c r="H216" s="138">
        <v>14000</v>
      </c>
      <c r="I216" s="138"/>
      <c r="J216" s="138"/>
      <c r="K216" s="139"/>
      <c r="L216" s="107" t="e">
        <f>#REF!*1.35</f>
        <v>#REF!</v>
      </c>
      <c r="M216" s="139" t="e">
        <f>#REF!*1.35</f>
        <v>#REF!</v>
      </c>
      <c r="N216" s="98" t="s">
        <v>147</v>
      </c>
      <c r="O216" s="85"/>
    </row>
    <row r="217" spans="1:15" ht="15.75" hidden="1">
      <c r="A217" s="19"/>
      <c r="B217" s="135" t="s">
        <v>164</v>
      </c>
      <c r="C217" s="53"/>
      <c r="D217" s="53"/>
      <c r="E217" s="136">
        <v>13.26</v>
      </c>
      <c r="F217" s="53"/>
      <c r="G217" s="137"/>
      <c r="H217" s="138">
        <v>14000</v>
      </c>
      <c r="I217" s="138"/>
      <c r="J217" s="138"/>
      <c r="K217" s="139"/>
      <c r="L217" s="107" t="e">
        <f>#REF!*1.35</f>
        <v>#REF!</v>
      </c>
      <c r="M217" s="139" t="e">
        <f>#REF!*1.35</f>
        <v>#REF!</v>
      </c>
      <c r="N217" s="98" t="s">
        <v>147</v>
      </c>
      <c r="O217" s="85"/>
    </row>
    <row r="218" spans="1:15" ht="15.75" hidden="1">
      <c r="A218" s="19"/>
      <c r="B218" s="135" t="s">
        <v>165</v>
      </c>
      <c r="C218" s="53"/>
      <c r="D218" s="53"/>
      <c r="E218" s="136">
        <v>13.26</v>
      </c>
      <c r="F218" s="53"/>
      <c r="G218" s="137"/>
      <c r="H218" s="138">
        <v>14000</v>
      </c>
      <c r="I218" s="138"/>
      <c r="J218" s="138"/>
      <c r="K218" s="139"/>
      <c r="L218" s="107" t="e">
        <f>#REF!*1.35</f>
        <v>#REF!</v>
      </c>
      <c r="M218" s="139" t="e">
        <f>#REF!*1.35</f>
        <v>#REF!</v>
      </c>
      <c r="N218" s="98" t="s">
        <v>147</v>
      </c>
      <c r="O218" s="85"/>
    </row>
    <row r="219" spans="1:15" ht="15.75" hidden="1">
      <c r="A219" s="19"/>
      <c r="B219" s="135" t="s">
        <v>166</v>
      </c>
      <c r="C219" s="53"/>
      <c r="D219" s="53"/>
      <c r="E219" s="136">
        <v>13.64</v>
      </c>
      <c r="F219" s="53"/>
      <c r="G219" s="137"/>
      <c r="H219" s="138">
        <v>14000</v>
      </c>
      <c r="I219" s="138"/>
      <c r="J219" s="138"/>
      <c r="K219" s="139"/>
      <c r="L219" s="107" t="e">
        <f>#REF!*1.35</f>
        <v>#REF!</v>
      </c>
      <c r="M219" s="139" t="e">
        <f>#REF!*1.35</f>
        <v>#REF!</v>
      </c>
      <c r="N219" s="98" t="s">
        <v>147</v>
      </c>
      <c r="O219" s="85"/>
    </row>
    <row r="220" spans="1:15" ht="15.75" hidden="1">
      <c r="A220" s="19"/>
      <c r="B220" s="135" t="s">
        <v>167</v>
      </c>
      <c r="C220" s="53"/>
      <c r="D220" s="53"/>
      <c r="E220" s="136">
        <v>13.64</v>
      </c>
      <c r="F220" s="53"/>
      <c r="G220" s="137"/>
      <c r="H220" s="138">
        <v>14000</v>
      </c>
      <c r="I220" s="138"/>
      <c r="J220" s="138"/>
      <c r="K220" s="139"/>
      <c r="L220" s="107" t="e">
        <f>#REF!*1.35</f>
        <v>#REF!</v>
      </c>
      <c r="M220" s="139" t="e">
        <f>#REF!*1.35</f>
        <v>#REF!</v>
      </c>
      <c r="N220" s="98" t="s">
        <v>147</v>
      </c>
      <c r="O220" s="85"/>
    </row>
    <row r="221" spans="1:15" ht="15.75" hidden="1">
      <c r="A221" s="19"/>
      <c r="B221" s="135" t="s">
        <v>168</v>
      </c>
      <c r="C221" s="53"/>
      <c r="D221" s="53"/>
      <c r="E221" s="136">
        <v>13.26</v>
      </c>
      <c r="F221" s="53"/>
      <c r="G221" s="137"/>
      <c r="H221" s="138">
        <v>14000</v>
      </c>
      <c r="I221" s="138"/>
      <c r="J221" s="138"/>
      <c r="K221" s="139"/>
      <c r="L221" s="107" t="e">
        <f>#REF!*1.35</f>
        <v>#REF!</v>
      </c>
      <c r="M221" s="139" t="e">
        <f>#REF!*1.35</f>
        <v>#REF!</v>
      </c>
      <c r="N221" s="98" t="s">
        <v>147</v>
      </c>
      <c r="O221" s="85"/>
    </row>
    <row r="222" spans="1:15" ht="15.75" hidden="1">
      <c r="A222" s="19"/>
      <c r="B222" s="135" t="s">
        <v>169</v>
      </c>
      <c r="C222" s="53"/>
      <c r="D222" s="53"/>
      <c r="E222" s="136">
        <v>13.26</v>
      </c>
      <c r="F222" s="53"/>
      <c r="G222" s="137"/>
      <c r="H222" s="138">
        <v>14000</v>
      </c>
      <c r="I222" s="138"/>
      <c r="J222" s="138"/>
      <c r="K222" s="139"/>
      <c r="L222" s="107" t="e">
        <f>#REF!*1.35</f>
        <v>#REF!</v>
      </c>
      <c r="M222" s="139" t="e">
        <f>#REF!*1.35</f>
        <v>#REF!</v>
      </c>
      <c r="N222" s="53"/>
      <c r="O222" s="149" t="s">
        <v>234</v>
      </c>
    </row>
    <row r="223" spans="1:15" ht="15.75">
      <c r="A223" s="19"/>
      <c r="B223" s="135" t="s">
        <v>170</v>
      </c>
      <c r="C223" s="53"/>
      <c r="D223" s="53"/>
      <c r="E223" s="136">
        <v>13.26</v>
      </c>
      <c r="F223" s="53"/>
      <c r="G223" s="137"/>
      <c r="H223" s="138">
        <v>14000</v>
      </c>
      <c r="I223" s="138"/>
      <c r="J223" s="138"/>
      <c r="K223" s="139"/>
      <c r="L223" s="107" t="e">
        <f>#REF!*1.35</f>
        <v>#REF!</v>
      </c>
      <c r="M223" s="139" t="e">
        <f>#REF!*1.35</f>
        <v>#REF!</v>
      </c>
      <c r="N223" s="174" t="s">
        <v>253</v>
      </c>
      <c r="O223" s="85"/>
    </row>
    <row r="224" spans="1:15" ht="15.75">
      <c r="A224" s="19"/>
      <c r="B224" s="135" t="s">
        <v>171</v>
      </c>
      <c r="C224" s="53"/>
      <c r="D224" s="53"/>
      <c r="E224" s="136">
        <v>13.26</v>
      </c>
      <c r="F224" s="53"/>
      <c r="G224" s="137"/>
      <c r="H224" s="138">
        <v>14000</v>
      </c>
      <c r="I224" s="138"/>
      <c r="J224" s="138"/>
      <c r="K224" s="139"/>
      <c r="L224" s="107" t="e">
        <f>#REF!*1.35</f>
        <v>#REF!</v>
      </c>
      <c r="M224" s="139" t="e">
        <f>#REF!*1.35</f>
        <v>#REF!</v>
      </c>
      <c r="N224" s="174" t="s">
        <v>253</v>
      </c>
      <c r="O224" s="85"/>
    </row>
    <row r="225" spans="1:15" ht="15.75">
      <c r="A225" s="19"/>
      <c r="B225" s="135" t="s">
        <v>172</v>
      </c>
      <c r="C225" s="53"/>
      <c r="D225" s="53"/>
      <c r="E225" s="136">
        <v>13.26</v>
      </c>
      <c r="F225" s="53"/>
      <c r="G225" s="137"/>
      <c r="H225" s="138">
        <v>14000</v>
      </c>
      <c r="I225" s="138"/>
      <c r="J225" s="138"/>
      <c r="K225" s="139"/>
      <c r="L225" s="107" t="e">
        <f>#REF!*1.35</f>
        <v>#REF!</v>
      </c>
      <c r="M225" s="139" t="e">
        <f>#REF!*1.35</f>
        <v>#REF!</v>
      </c>
      <c r="N225" s="174"/>
      <c r="O225" s="85"/>
    </row>
    <row r="226" spans="1:15" ht="15.75">
      <c r="A226" s="19"/>
      <c r="B226" s="135" t="s">
        <v>173</v>
      </c>
      <c r="C226" s="53"/>
      <c r="D226" s="53"/>
      <c r="E226" s="136">
        <v>13.26</v>
      </c>
      <c r="F226" s="53"/>
      <c r="G226" s="137"/>
      <c r="H226" s="138">
        <v>14000</v>
      </c>
      <c r="I226" s="138"/>
      <c r="J226" s="138"/>
      <c r="K226" s="139"/>
      <c r="L226" s="107" t="e">
        <f>#REF!*1.35</f>
        <v>#REF!</v>
      </c>
      <c r="M226" s="139" t="e">
        <f>#REF!*1.35</f>
        <v>#REF!</v>
      </c>
      <c r="N226" s="174"/>
      <c r="O226" s="85"/>
    </row>
    <row r="227" spans="1:15" ht="15.75">
      <c r="A227" s="19"/>
      <c r="B227" s="135" t="s">
        <v>174</v>
      </c>
      <c r="C227" s="53"/>
      <c r="D227" s="53"/>
      <c r="E227" s="136">
        <v>12.88</v>
      </c>
      <c r="F227" s="53"/>
      <c r="G227" s="137"/>
      <c r="H227" s="138">
        <v>14000</v>
      </c>
      <c r="I227" s="138"/>
      <c r="J227" s="138"/>
      <c r="K227" s="139"/>
      <c r="L227" s="107" t="e">
        <f>#REF!*1.35</f>
        <v>#REF!</v>
      </c>
      <c r="M227" s="139" t="e">
        <f>#REF!*1.35</f>
        <v>#REF!</v>
      </c>
      <c r="N227" s="174"/>
      <c r="O227" s="85"/>
    </row>
    <row r="228" spans="1:15" ht="15.75">
      <c r="A228" s="19"/>
      <c r="B228" s="135" t="s">
        <v>175</v>
      </c>
      <c r="C228" s="53"/>
      <c r="D228" s="53"/>
      <c r="E228" s="136">
        <v>12.88</v>
      </c>
      <c r="F228" s="53"/>
      <c r="G228" s="137"/>
      <c r="H228" s="138">
        <v>14000</v>
      </c>
      <c r="I228" s="138"/>
      <c r="J228" s="138"/>
      <c r="K228" s="139"/>
      <c r="L228" s="107" t="e">
        <f>#REF!*1.35</f>
        <v>#REF!</v>
      </c>
      <c r="M228" s="139" t="e">
        <f>#REF!*1.35</f>
        <v>#REF!</v>
      </c>
      <c r="N228" s="174"/>
      <c r="O228" s="85"/>
    </row>
    <row r="229" spans="1:15" ht="15.75">
      <c r="A229" s="19"/>
      <c r="B229" s="135" t="s">
        <v>176</v>
      </c>
      <c r="C229" s="53"/>
      <c r="D229" s="53"/>
      <c r="E229" s="136">
        <v>13.26</v>
      </c>
      <c r="F229" s="53"/>
      <c r="G229" s="137"/>
      <c r="H229" s="138">
        <v>14000</v>
      </c>
      <c r="I229" s="138"/>
      <c r="J229" s="138"/>
      <c r="K229" s="139"/>
      <c r="L229" s="107" t="e">
        <f>#REF!*1.35</f>
        <v>#REF!</v>
      </c>
      <c r="M229" s="139" t="e">
        <f>#REF!*1.35</f>
        <v>#REF!</v>
      </c>
      <c r="N229" s="174" t="s">
        <v>253</v>
      </c>
      <c r="O229" s="85"/>
    </row>
    <row r="230" spans="1:15" ht="15.75">
      <c r="A230" s="19"/>
      <c r="B230" s="135" t="s">
        <v>177</v>
      </c>
      <c r="C230" s="53"/>
      <c r="D230" s="53"/>
      <c r="E230" s="136">
        <v>13.26</v>
      </c>
      <c r="F230" s="53"/>
      <c r="G230" s="137"/>
      <c r="H230" s="138">
        <v>14000</v>
      </c>
      <c r="I230" s="138"/>
      <c r="J230" s="138"/>
      <c r="K230" s="139"/>
      <c r="L230" s="107" t="e">
        <f>#REF!*1.35</f>
        <v>#REF!</v>
      </c>
      <c r="M230" s="139" t="e">
        <f>#REF!*1.35</f>
        <v>#REF!</v>
      </c>
      <c r="N230" s="174" t="s">
        <v>253</v>
      </c>
      <c r="O230" s="85"/>
    </row>
    <row r="231" spans="1:15" ht="15.75">
      <c r="A231" s="19"/>
      <c r="B231" s="135" t="s">
        <v>178</v>
      </c>
      <c r="C231" s="53"/>
      <c r="D231" s="53"/>
      <c r="E231" s="136">
        <v>13.26</v>
      </c>
      <c r="F231" s="53"/>
      <c r="G231" s="137"/>
      <c r="H231" s="138">
        <v>14000</v>
      </c>
      <c r="I231" s="138"/>
      <c r="J231" s="138"/>
      <c r="K231" s="139"/>
      <c r="L231" s="107" t="e">
        <f>#REF!*1.35</f>
        <v>#REF!</v>
      </c>
      <c r="M231" s="139" t="e">
        <f>#REF!*1.35</f>
        <v>#REF!</v>
      </c>
      <c r="N231" s="174" t="s">
        <v>253</v>
      </c>
      <c r="O231" s="85"/>
    </row>
    <row r="232" spans="1:15" ht="15.75">
      <c r="A232" s="19"/>
      <c r="B232" s="135" t="s">
        <v>179</v>
      </c>
      <c r="C232" s="53"/>
      <c r="D232" s="53"/>
      <c r="E232" s="136">
        <v>13.26</v>
      </c>
      <c r="F232" s="53"/>
      <c r="G232" s="137"/>
      <c r="H232" s="138">
        <v>14000</v>
      </c>
      <c r="I232" s="138"/>
      <c r="J232" s="138"/>
      <c r="K232" s="139"/>
      <c r="L232" s="107" t="e">
        <f>#REF!*1.35</f>
        <v>#REF!</v>
      </c>
      <c r="M232" s="139" t="e">
        <f>#REF!*1.35</f>
        <v>#REF!</v>
      </c>
      <c r="N232" s="174" t="s">
        <v>253</v>
      </c>
      <c r="O232" s="85"/>
    </row>
    <row r="233" spans="1:15" ht="15.75">
      <c r="A233" s="19"/>
      <c r="B233" s="135" t="s">
        <v>180</v>
      </c>
      <c r="C233" s="53"/>
      <c r="D233" s="53"/>
      <c r="E233" s="136">
        <v>13.01</v>
      </c>
      <c r="F233" s="53"/>
      <c r="G233" s="137"/>
      <c r="H233" s="138">
        <v>14000</v>
      </c>
      <c r="I233" s="138"/>
      <c r="J233" s="138"/>
      <c r="K233" s="139"/>
      <c r="L233" s="107" t="e">
        <f>#REF!*1.35</f>
        <v>#REF!</v>
      </c>
      <c r="M233" s="139" t="e">
        <f>#REF!*1.35</f>
        <v>#REF!</v>
      </c>
      <c r="N233" s="174"/>
      <c r="O233" s="85"/>
    </row>
    <row r="234" spans="1:15" ht="15.75" hidden="1">
      <c r="A234" s="19"/>
      <c r="B234" s="135" t="s">
        <v>181</v>
      </c>
      <c r="C234" s="53"/>
      <c r="D234" s="53"/>
      <c r="E234" s="140">
        <v>12</v>
      </c>
      <c r="F234" s="53"/>
      <c r="G234" s="137"/>
      <c r="H234" s="138">
        <v>14000</v>
      </c>
      <c r="I234" s="138"/>
      <c r="J234" s="138"/>
      <c r="K234" s="139"/>
      <c r="L234" s="107" t="e">
        <f>#REF!*1.35</f>
        <v>#REF!</v>
      </c>
      <c r="M234" s="139" t="e">
        <f>#REF!*1.35</f>
        <v>#REF!</v>
      </c>
      <c r="N234" s="175" t="s">
        <v>188</v>
      </c>
      <c r="O234" s="85"/>
    </row>
    <row r="235" spans="1:15" ht="15.75" hidden="1">
      <c r="A235" s="19"/>
      <c r="B235" s="135" t="s">
        <v>182</v>
      </c>
      <c r="C235" s="53"/>
      <c r="D235" s="53"/>
      <c r="E235" s="136">
        <v>13.38</v>
      </c>
      <c r="F235" s="53"/>
      <c r="G235" s="137"/>
      <c r="H235" s="138">
        <v>14000</v>
      </c>
      <c r="I235" s="138"/>
      <c r="J235" s="138"/>
      <c r="K235" s="139"/>
      <c r="L235" s="107" t="e">
        <f>#REF!*1.35</f>
        <v>#REF!</v>
      </c>
      <c r="M235" s="139" t="e">
        <f>#REF!*1.35</f>
        <v>#REF!</v>
      </c>
      <c r="N235" s="174"/>
      <c r="O235" s="149" t="s">
        <v>234</v>
      </c>
    </row>
    <row r="236" spans="1:15" ht="15.75">
      <c r="A236" s="19"/>
      <c r="B236" s="135" t="s">
        <v>183</v>
      </c>
      <c r="C236" s="53"/>
      <c r="D236" s="53"/>
      <c r="E236" s="136">
        <v>12.71</v>
      </c>
      <c r="F236" s="53"/>
      <c r="G236" s="137"/>
      <c r="H236" s="138">
        <v>14000</v>
      </c>
      <c r="I236" s="138"/>
      <c r="J236" s="138"/>
      <c r="K236" s="139"/>
      <c r="L236" s="107" t="e">
        <f>#REF!*1.35</f>
        <v>#REF!</v>
      </c>
      <c r="M236" s="139" t="e">
        <f>#REF!*1.35</f>
        <v>#REF!</v>
      </c>
      <c r="N236" s="174" t="s">
        <v>253</v>
      </c>
      <c r="O236" s="85"/>
    </row>
    <row r="237" spans="1:15" ht="15.75">
      <c r="A237" s="19"/>
      <c r="B237" s="135" t="s">
        <v>184</v>
      </c>
      <c r="C237" s="53"/>
      <c r="D237" s="53"/>
      <c r="E237" s="136">
        <v>12.35</v>
      </c>
      <c r="F237" s="53"/>
      <c r="G237" s="137"/>
      <c r="H237" s="138">
        <v>14000</v>
      </c>
      <c r="I237" s="138"/>
      <c r="J237" s="138"/>
      <c r="K237" s="139"/>
      <c r="L237" s="107" t="e">
        <f>#REF!*1.35</f>
        <v>#REF!</v>
      </c>
      <c r="M237" s="139" t="e">
        <f>#REF!*1.35</f>
        <v>#REF!</v>
      </c>
      <c r="N237" s="174"/>
      <c r="O237" s="85"/>
    </row>
    <row r="238" spans="1:15" ht="15.75">
      <c r="A238" s="19"/>
      <c r="B238" s="135" t="s">
        <v>185</v>
      </c>
      <c r="C238" s="53"/>
      <c r="D238" s="53"/>
      <c r="E238" s="136">
        <v>12.35</v>
      </c>
      <c r="F238" s="53"/>
      <c r="G238" s="137"/>
      <c r="H238" s="138">
        <v>14000</v>
      </c>
      <c r="I238" s="138"/>
      <c r="J238" s="138"/>
      <c r="K238" s="139"/>
      <c r="L238" s="107" t="e">
        <f>#REF!*1.35</f>
        <v>#REF!</v>
      </c>
      <c r="M238" s="139" t="e">
        <f>#REF!*1.35</f>
        <v>#REF!</v>
      </c>
      <c r="N238" s="174"/>
      <c r="O238" s="85"/>
    </row>
    <row r="239" spans="1:15" ht="15.75">
      <c r="A239" s="19"/>
      <c r="B239" s="135" t="s">
        <v>186</v>
      </c>
      <c r="C239" s="53"/>
      <c r="D239" s="53"/>
      <c r="E239" s="136">
        <v>11.99</v>
      </c>
      <c r="F239" s="53"/>
      <c r="G239" s="137"/>
      <c r="H239" s="138">
        <v>14000</v>
      </c>
      <c r="I239" s="138"/>
      <c r="J239" s="138"/>
      <c r="K239" s="139"/>
      <c r="L239" s="107" t="e">
        <f>#REF!*1.35</f>
        <v>#REF!</v>
      </c>
      <c r="M239" s="139" t="e">
        <f>#REF!*1.35</f>
        <v>#REF!</v>
      </c>
      <c r="N239" s="174" t="s">
        <v>253</v>
      </c>
      <c r="O239" s="85"/>
    </row>
    <row r="240" spans="1:15" ht="16.5" thickBot="1">
      <c r="A240" s="20"/>
      <c r="B240" s="135" t="s">
        <v>187</v>
      </c>
      <c r="C240" s="53"/>
      <c r="D240" s="53"/>
      <c r="E240" s="136">
        <v>12.94</v>
      </c>
      <c r="F240" s="53"/>
      <c r="G240" s="137"/>
      <c r="H240" s="138">
        <v>14000</v>
      </c>
      <c r="I240" s="138"/>
      <c r="J240" s="138"/>
      <c r="K240" s="139"/>
      <c r="L240" s="107" t="e">
        <f>#REF!*1.35</f>
        <v>#REF!</v>
      </c>
      <c r="M240" s="139" t="e">
        <f>#REF!*1.35</f>
        <v>#REF!</v>
      </c>
      <c r="N240" s="174" t="s">
        <v>253</v>
      </c>
      <c r="O240" s="85"/>
    </row>
    <row r="241" spans="1:15" ht="15">
      <c r="A241" s="3"/>
      <c r="B241" s="109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85"/>
    </row>
    <row r="242" spans="1:15" ht="15">
      <c r="A242" s="46"/>
      <c r="B242" s="109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85"/>
    </row>
    <row r="243" spans="1:15" ht="15.75" thickBot="1">
      <c r="A243" s="47"/>
      <c r="B243" s="109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85"/>
    </row>
    <row r="244" spans="1:15" ht="23.25">
      <c r="A244" s="18"/>
      <c r="B244" s="151" t="s">
        <v>254</v>
      </c>
      <c r="C244" s="152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85"/>
    </row>
    <row r="245" spans="1:15" ht="15">
      <c r="A245" s="19"/>
      <c r="B245" s="109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85"/>
    </row>
    <row r="246" spans="1:15" ht="27" thickBot="1">
      <c r="A246" s="19"/>
      <c r="B246" s="208"/>
      <c r="C246" s="221"/>
      <c r="D246" s="209"/>
      <c r="E246" s="209"/>
      <c r="F246" s="53"/>
      <c r="G246" s="53"/>
      <c r="H246" s="53"/>
      <c r="I246" s="53"/>
      <c r="J246" s="53"/>
      <c r="K246" s="53"/>
      <c r="L246" s="53"/>
      <c r="M246" s="53"/>
      <c r="N246" s="53"/>
      <c r="O246" s="85"/>
    </row>
    <row r="247" spans="1:15" ht="15.75">
      <c r="A247" s="19"/>
      <c r="B247" s="212" t="s">
        <v>212</v>
      </c>
      <c r="C247" s="222"/>
      <c r="D247" s="213"/>
      <c r="E247" s="214"/>
      <c r="F247" s="207"/>
      <c r="G247" s="209"/>
      <c r="H247" s="209"/>
      <c r="I247" s="209"/>
      <c r="J247" s="209"/>
      <c r="K247" s="53"/>
      <c r="L247" s="53"/>
      <c r="M247" s="53"/>
      <c r="N247" s="53"/>
      <c r="O247" s="85"/>
    </row>
    <row r="248" spans="1:15" ht="15.75" thickBot="1">
      <c r="A248" s="19"/>
      <c r="B248" s="109"/>
      <c r="C248" s="223" t="s">
        <v>238</v>
      </c>
      <c r="D248" s="53"/>
      <c r="E248" s="85"/>
      <c r="F248" s="250"/>
      <c r="G248" s="53"/>
      <c r="H248" s="141"/>
      <c r="I248" s="53"/>
      <c r="J248" s="53"/>
      <c r="K248" s="53"/>
      <c r="L248" s="53"/>
      <c r="M248" s="53"/>
      <c r="N248" s="53"/>
      <c r="O248" s="85"/>
    </row>
    <row r="249" spans="1:15" ht="16.5" thickBot="1">
      <c r="A249" s="19"/>
      <c r="B249" s="108" t="s">
        <v>272</v>
      </c>
      <c r="C249" s="141">
        <v>0.9</v>
      </c>
      <c r="D249" s="53" t="s">
        <v>277</v>
      </c>
      <c r="E249" s="220"/>
      <c r="F249" s="250"/>
      <c r="G249" s="53"/>
      <c r="H249" s="141"/>
      <c r="I249" s="53"/>
      <c r="J249" s="53"/>
      <c r="K249" s="53"/>
      <c r="L249" s="53"/>
      <c r="M249" s="53"/>
      <c r="N249" s="53"/>
      <c r="O249" s="85"/>
    </row>
    <row r="250" spans="1:15" ht="16.5" thickBot="1">
      <c r="A250" s="19"/>
      <c r="B250" s="224" t="s">
        <v>273</v>
      </c>
      <c r="C250" s="215">
        <v>0.1</v>
      </c>
      <c r="D250" s="217" t="s">
        <v>275</v>
      </c>
      <c r="E250" s="218"/>
      <c r="F250" s="207"/>
      <c r="G250" s="211"/>
      <c r="H250" s="211"/>
      <c r="I250" s="211"/>
      <c r="J250" s="211"/>
      <c r="K250" s="53"/>
      <c r="L250" s="53"/>
      <c r="M250" s="53"/>
      <c r="N250" s="53"/>
      <c r="O250" s="85"/>
    </row>
    <row r="251" spans="1:15" ht="15">
      <c r="A251" s="19"/>
      <c r="B251" s="225"/>
      <c r="C251" s="225"/>
      <c r="D251" s="225"/>
      <c r="E251" s="225"/>
      <c r="F251" s="207"/>
      <c r="G251" s="53"/>
      <c r="H251" s="53"/>
      <c r="I251" s="53"/>
      <c r="J251" s="53"/>
      <c r="K251" s="53"/>
      <c r="L251" s="53"/>
      <c r="M251" s="53"/>
      <c r="N251" s="53"/>
      <c r="O251" s="85"/>
    </row>
    <row r="252" spans="1:15" ht="15">
      <c r="A252" s="19"/>
      <c r="B252" s="216"/>
      <c r="C252" s="216"/>
      <c r="D252" s="216"/>
      <c r="E252" s="216"/>
      <c r="F252" s="207"/>
      <c r="G252" s="53"/>
      <c r="H252" s="53"/>
      <c r="I252" s="53"/>
      <c r="J252" s="53"/>
      <c r="K252" s="53"/>
      <c r="L252" s="53"/>
      <c r="M252" s="53"/>
      <c r="N252" s="53"/>
      <c r="O252" s="85"/>
    </row>
    <row r="253" spans="1:15" ht="15.75" thickBot="1">
      <c r="A253" s="19"/>
      <c r="B253" s="216"/>
      <c r="C253" s="216"/>
      <c r="D253" s="216"/>
      <c r="E253" s="216"/>
      <c r="F253" s="207"/>
      <c r="G253" s="53"/>
      <c r="H253" s="53"/>
      <c r="I253" s="53"/>
      <c r="J253" s="53"/>
      <c r="K253" s="53"/>
      <c r="L253" s="53"/>
      <c r="M253" s="53"/>
      <c r="N253" s="53"/>
      <c r="O253" s="85"/>
    </row>
    <row r="254" spans="1:15" ht="16.5" thickBot="1">
      <c r="A254" s="19"/>
      <c r="B254" s="226" t="s">
        <v>285</v>
      </c>
      <c r="C254" s="227"/>
      <c r="D254" s="219"/>
      <c r="E254" s="220"/>
      <c r="F254" s="207"/>
      <c r="G254" s="53"/>
      <c r="H254" s="53"/>
      <c r="I254" s="53"/>
      <c r="J254" s="53"/>
      <c r="K254" s="53"/>
      <c r="L254" s="53"/>
      <c r="M254" s="53"/>
      <c r="N254" s="53"/>
      <c r="O254" s="85"/>
    </row>
    <row r="255" spans="1:15" ht="15">
      <c r="A255" s="19"/>
      <c r="B255" s="109"/>
      <c r="C255" s="223" t="s">
        <v>238</v>
      </c>
      <c r="D255" s="53"/>
      <c r="E255" s="85"/>
      <c r="F255" s="207"/>
      <c r="G255" s="53"/>
      <c r="H255" s="53"/>
      <c r="I255" s="53"/>
      <c r="J255" s="53"/>
      <c r="K255" s="53"/>
      <c r="L255" s="53"/>
      <c r="M255" s="53"/>
      <c r="N255" s="53"/>
      <c r="O255" s="85"/>
    </row>
    <row r="256" spans="1:15" ht="15.75">
      <c r="A256" s="19"/>
      <c r="B256" s="108" t="s">
        <v>272</v>
      </c>
      <c r="C256" s="141">
        <v>0.5</v>
      </c>
      <c r="D256" s="53" t="s">
        <v>277</v>
      </c>
      <c r="E256" s="85"/>
      <c r="F256" s="207"/>
      <c r="G256" s="53"/>
      <c r="H256" s="53"/>
      <c r="I256" s="53"/>
      <c r="J256" s="53"/>
      <c r="K256" s="53"/>
      <c r="L256" s="53"/>
      <c r="M256" s="53"/>
      <c r="N256" s="53"/>
      <c r="O256" s="85"/>
    </row>
    <row r="257" spans="1:15" ht="16.5" thickBot="1">
      <c r="A257" s="19"/>
      <c r="B257" s="224" t="s">
        <v>273</v>
      </c>
      <c r="C257" s="215">
        <v>0.5</v>
      </c>
      <c r="D257" s="142" t="s">
        <v>274</v>
      </c>
      <c r="E257" s="143"/>
      <c r="F257" s="207"/>
      <c r="G257" s="53"/>
      <c r="H257" s="53"/>
      <c r="I257" s="53"/>
      <c r="J257" s="53"/>
      <c r="K257" s="53"/>
      <c r="L257" s="53"/>
      <c r="M257" s="53"/>
      <c r="N257" s="53"/>
      <c r="O257" s="85"/>
    </row>
    <row r="258" spans="1:15" ht="15">
      <c r="A258" s="19"/>
      <c r="B258" s="210"/>
      <c r="C258" s="211"/>
      <c r="D258" s="211"/>
      <c r="E258" s="211"/>
      <c r="F258" s="53"/>
      <c r="G258" s="53"/>
      <c r="H258" s="53"/>
      <c r="I258" s="53"/>
      <c r="J258" s="53"/>
      <c r="K258" s="53"/>
      <c r="L258" s="53"/>
      <c r="M258" s="53"/>
      <c r="N258" s="53"/>
      <c r="O258" s="85"/>
    </row>
    <row r="259" spans="1:15" ht="15">
      <c r="A259" s="19"/>
      <c r="B259" s="109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85"/>
    </row>
    <row r="260" spans="1:15" ht="15">
      <c r="A260" s="19"/>
      <c r="B260" s="109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85"/>
    </row>
    <row r="264" spans="2:4" ht="12.75">
      <c r="B264" s="6"/>
      <c r="C264" s="6"/>
      <c r="D264" s="6"/>
    </row>
    <row r="265" spans="2:7" ht="12.75">
      <c r="B265" s="6"/>
      <c r="C265" s="6"/>
      <c r="D265" s="6"/>
      <c r="F265" s="8"/>
      <c r="G265" s="4"/>
    </row>
    <row r="266" spans="2:7" ht="12.75">
      <c r="B266" s="6"/>
      <c r="C266" s="6"/>
      <c r="D266" s="6"/>
      <c r="F266" s="8"/>
      <c r="G266" s="4"/>
    </row>
    <row r="267" spans="2:7" ht="12.75">
      <c r="B267" s="6"/>
      <c r="C267" s="6"/>
      <c r="D267" s="6"/>
      <c r="F267" s="8"/>
      <c r="G267" s="4"/>
    </row>
    <row r="268" spans="2:7" ht="12.75">
      <c r="B268" s="6"/>
      <c r="C268" s="6"/>
      <c r="D268" s="6"/>
      <c r="F268" s="8"/>
      <c r="G268" s="7"/>
    </row>
    <row r="269" spans="2:7" ht="12.75">
      <c r="B269" s="6"/>
      <c r="C269" s="6"/>
      <c r="D269" s="6"/>
      <c r="F269" s="8"/>
      <c r="G269" s="7"/>
    </row>
    <row r="270" spans="2:7" ht="12.75">
      <c r="B270" s="6"/>
      <c r="C270" s="6"/>
      <c r="D270" s="6"/>
      <c r="F270" s="8"/>
      <c r="G270" s="7"/>
    </row>
    <row r="271" spans="12:14" ht="12.75">
      <c r="L271" s="8"/>
      <c r="M271" s="8"/>
      <c r="N271" s="4"/>
    </row>
    <row r="272" spans="12:14" ht="12.75">
      <c r="L272" s="8"/>
      <c r="M272" s="8"/>
      <c r="N272" s="4"/>
    </row>
    <row r="273" spans="12:14" ht="12.75">
      <c r="L273" s="8"/>
      <c r="M273" s="8"/>
      <c r="N273" s="4"/>
    </row>
    <row r="274" spans="12:14" ht="12.75">
      <c r="L274" s="8"/>
      <c r="M274" s="8"/>
      <c r="N274" s="4"/>
    </row>
    <row r="275" spans="12:13" ht="12.75">
      <c r="L275" s="8"/>
      <c r="M275" s="8"/>
    </row>
    <row r="276" spans="12:13" ht="12.75">
      <c r="L276" s="8"/>
      <c r="M276" s="8"/>
    </row>
    <row r="277" spans="12:13" ht="12.75">
      <c r="L277" s="8"/>
      <c r="M277" s="8"/>
    </row>
  </sheetData>
  <sheetProtection/>
  <printOptions/>
  <pageMargins left="0.75" right="0.75" top="1" bottom="1" header="0.5" footer="0.5"/>
  <pageSetup horizontalDpi="300" verticalDpi="300" orientation="portrait" paperSize="9" scale="40" r:id="rId3"/>
  <rowBreaks count="2" manualBreakCount="2">
    <brk id="86" max="255" man="1"/>
    <brk id="198" min="1" max="27" man="1"/>
  </rowBreaks>
  <colBreaks count="1" manualBreakCount="1">
    <brk id="15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BGIMOTI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Tihomir Vutov</dc:creator>
  <cp:keywords/>
  <dc:description/>
  <cp:lastModifiedBy>G</cp:lastModifiedBy>
  <cp:lastPrinted>2013-11-20T12:28:19Z</cp:lastPrinted>
  <dcterms:created xsi:type="dcterms:W3CDTF">2009-02-11T09:46:34Z</dcterms:created>
  <dcterms:modified xsi:type="dcterms:W3CDTF">2015-04-28T09:16:30Z</dcterms:modified>
  <cp:category/>
  <cp:version/>
  <cp:contentType/>
  <cp:contentStatus/>
</cp:coreProperties>
</file>